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ycíList" sheetId="1" r:id="rId1"/>
    <sheet name="Rozpočet" sheetId="2" r:id="rId2"/>
  </sheets>
  <definedNames>
    <definedName name="__MAIN__">'Rozpočet'!$A$2:$AB$70</definedName>
    <definedName name="__MAIN1__">'KrycíList'!$A$1:$O$50</definedName>
    <definedName name="__MvymF__">'Rozpočet'!#REF!</definedName>
    <definedName name="__OobjF__">'Rozpočet'!$A$8:$AB$70</definedName>
    <definedName name="__OoddF__">'Rozpočet'!$A$10:$AB$30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<sst xmlns="http://schemas.openxmlformats.org/spreadsheetml/2006/main" count="316" uniqueCount="197">
  <si>
    <t>%</t>
  </si>
  <si>
    <t>.</t>
  </si>
  <si>
    <t>B</t>
  </si>
  <si>
    <t>M</t>
  </si>
  <si>
    <t>O</t>
  </si>
  <si>
    <t>P</t>
  </si>
  <si>
    <t>S</t>
  </si>
  <si>
    <t>h</t>
  </si>
  <si>
    <t>m</t>
  </si>
  <si>
    <t>t</t>
  </si>
  <si>
    <t>Ř</t>
  </si>
  <si>
    <t>Mj</t>
  </si>
  <si>
    <t>m2</t>
  </si>
  <si>
    <t>001</t>
  </si>
  <si>
    <t>741</t>
  </si>
  <si>
    <t>742</t>
  </si>
  <si>
    <t>745</t>
  </si>
  <si>
    <t>747</t>
  </si>
  <si>
    <t>750</t>
  </si>
  <si>
    <t>784</t>
  </si>
  <si>
    <t>999</t>
  </si>
  <si>
    <t>Dph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</si>
  <si>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</si>
  <si>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</si>
  <si>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</si>
  <si>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</si>
  <si>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</si>
  <si>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</si>
  <si>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</si>
  <si>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</si>
  <si>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</si>
  <si>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Dne:</t>
  </si>
  <si>
    <t>Druh</t>
  </si>
  <si>
    <t>dtto</t>
  </si>
  <si>
    <t>% Dph</t>
  </si>
  <si>
    <t>Název</t>
  </si>
  <si>
    <t>Oddíl</t>
  </si>
  <si>
    <t>Sazba</t>
  </si>
  <si>
    <t>malby</t>
  </si>
  <si>
    <t>Daň</t>
  </si>
  <si>
    <t>Celkem</t>
  </si>
  <si>
    <t>Objekt</t>
  </si>
  <si>
    <t>Základ</t>
  </si>
  <si>
    <t>3400004</t>
  </si>
  <si>
    <t>3400005</t>
  </si>
  <si>
    <t>3400006</t>
  </si>
  <si>
    <t>3400007</t>
  </si>
  <si>
    <t>3402210</t>
  </si>
  <si>
    <t>Datum :</t>
  </si>
  <si>
    <t>Dodávka</t>
  </si>
  <si>
    <t>Nhod/Mj</t>
  </si>
  <si>
    <t>34111032</t>
  </si>
  <si>
    <t>34535400</t>
  </si>
  <si>
    <t>34535844</t>
  </si>
  <si>
    <t>34536490</t>
  </si>
  <si>
    <t>34536700</t>
  </si>
  <si>
    <t>34561180</t>
  </si>
  <si>
    <t>34562449</t>
  </si>
  <si>
    <t>34571518</t>
  </si>
  <si>
    <t>Název MJ</t>
  </si>
  <si>
    <t>Razítko:</t>
  </si>
  <si>
    <t>Sazba[%]</t>
  </si>
  <si>
    <t>Soubor :</t>
  </si>
  <si>
    <t>Základna</t>
  </si>
  <si>
    <t>svítidla</t>
  </si>
  <si>
    <t>210010301</t>
  </si>
  <si>
    <t>210010321</t>
  </si>
  <si>
    <t>210010502</t>
  </si>
  <si>
    <t>210010523</t>
  </si>
  <si>
    <t>210100002</t>
  </si>
  <si>
    <t>210110041</t>
  </si>
  <si>
    <t>210140461</t>
  </si>
  <si>
    <t>210201025</t>
  </si>
  <si>
    <t>210201045</t>
  </si>
  <si>
    <t>210810045</t>
  </si>
  <si>
    <t>3482311P1</t>
  </si>
  <si>
    <t>3482311P2</t>
  </si>
  <si>
    <t>611403399</t>
  </si>
  <si>
    <t>784191101</t>
  </si>
  <si>
    <t>784195112</t>
  </si>
  <si>
    <t>784402801</t>
  </si>
  <si>
    <t>952902021</t>
  </si>
  <si>
    <t>952902031</t>
  </si>
  <si>
    <t>952902110</t>
  </si>
  <si>
    <t>973031616</t>
  </si>
  <si>
    <t>974082821</t>
  </si>
  <si>
    <t>Faktura :</t>
  </si>
  <si>
    <t>Hm1[t]/Mj</t>
  </si>
  <si>
    <t>Hm2[t]/Mj</t>
  </si>
  <si>
    <t>Sazba DPH</t>
  </si>
  <si>
    <t>TOLA0979B</t>
  </si>
  <si>
    <t>Zakázka :</t>
  </si>
  <si>
    <t>Řádek</t>
  </si>
  <si>
    <t>měsíc</t>
  </si>
  <si>
    <t>02/05/2017</t>
  </si>
  <si>
    <t>999282336A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</si>
  <si>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</si>
  <si>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</si>
  <si>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</si>
  <si>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</si>
  <si>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</si>
  <si>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</si>
  <si>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</si>
  <si>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P.REVIZE 33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</si>
  <si>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</si>
  <si>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</si>
  <si>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</si>
  <si>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</si>
  <si>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</si>
  <si>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</si>
  <si>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</si>
  <si>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REVIZE 33 20</t>
  </si>
  <si>
    <t>Název nákladu</t>
  </si>
  <si>
    <t>stavební práce</t>
  </si>
  <si>
    <t>Hmoty1[t] za Mj</t>
  </si>
  <si>
    <t>Hmoty2[t] za Mj</t>
  </si>
  <si>
    <t>Ostatní náklady</t>
  </si>
  <si>
    <t>Přirážky</t>
  </si>
  <si>
    <t>Počet MJ</t>
  </si>
  <si>
    <t>přirážky</t>
  </si>
  <si>
    <t>Vladislav Tolasz</t>
  </si>
  <si>
    <t>Krycí list zadání</t>
  </si>
  <si>
    <t>Dílčí DPH</t>
  </si>
  <si>
    <t>Číslo(SKP)</t>
  </si>
  <si>
    <t>Sazba [Kč]</t>
  </si>
  <si>
    <t>Umístění :</t>
  </si>
  <si>
    <t>v učebnách</t>
  </si>
  <si>
    <t>Kabel CYKY 3Cx1,5mm2</t>
  </si>
  <si>
    <t>odvoz suti na skládku</t>
  </si>
  <si>
    <t>Množství Mj</t>
  </si>
  <si>
    <t>Popis řádku</t>
  </si>
  <si>
    <t>výchozí revize elektro</t>
  </si>
  <si>
    <t>Celkové ostatní náklady</t>
  </si>
  <si>
    <t>Cena vč. DPH</t>
  </si>
  <si>
    <t>Množství [Mj]</t>
  </si>
  <si>
    <t>montáže elekro</t>
  </si>
  <si>
    <t>Dodatek číslo :</t>
  </si>
  <si>
    <t>Zakázka číslo :</t>
  </si>
  <si>
    <t>Spolupráce s revizním technikem</t>
  </si>
  <si>
    <t>Svorkovnice 6311-07 2,5mm2 3pól</t>
  </si>
  <si>
    <t>poplatek za pronájem kontejneru</t>
  </si>
  <si>
    <t>Archivní číslo :</t>
  </si>
  <si>
    <t>Rozpočet číslo :</t>
  </si>
  <si>
    <t>Vladislav Tolasz - elektroprojekt</t>
  </si>
  <si>
    <t>Zametení v mistnostech a chodbách</t>
  </si>
  <si>
    <t>SVOR RAD 6035-14 1,5-4MM2        A</t>
  </si>
  <si>
    <t>c:\RozpNz\LocalData\Data;TOLA0979B</t>
  </si>
  <si>
    <t>Položkový rozpočet</t>
  </si>
  <si>
    <t>poplatek za ekologickou likvidaci zdroje</t>
  </si>
  <si>
    <t>poplatek za ekologickou likvidaci svítidla</t>
  </si>
  <si>
    <t>demontáž elektro Mx0,5</t>
  </si>
  <si>
    <t>Rozpočtové náklady [Kč]</t>
  </si>
  <si>
    <t>Stavební objekt číslo :</t>
  </si>
  <si>
    <t>Krabice příst KU68/2-1901</t>
  </si>
  <si>
    <t>Stroj spín 3558-A01340 ř1</t>
  </si>
  <si>
    <t>Seznam položek pro oddíl :</t>
  </si>
  <si>
    <t>Zaplnění rýh stropů maltou</t>
  </si>
  <si>
    <t>kompletace elektrozařízení</t>
  </si>
  <si>
    <t>Revize dle ČSN 33 2000-6-61</t>
  </si>
  <si>
    <t>Základní rozpočtové náklady</t>
  </si>
  <si>
    <t>pomocné a přidružené výkony</t>
  </si>
  <si>
    <t>Rámeček jednoduchý 3901A-B10</t>
  </si>
  <si>
    <t>příplatek za DELI předřadník</t>
  </si>
  <si>
    <t>přijímač IR pro dálkové ovládání</t>
  </si>
  <si>
    <t>Účelové měrné jednotky (bez DPH)</t>
  </si>
  <si>
    <t>Kryt spín 3558A-A651 ř1,2,6,7,1/0</t>
  </si>
  <si>
    <t>Osazení lustr svorky vč zapoj 3x4</t>
  </si>
  <si>
    <t>Vyb kapes zdí ci špalík 10x10x5cm</t>
  </si>
  <si>
    <t>Rámeček jednoduchý TANGO 3901A-B10</t>
  </si>
  <si>
    <t>Sek rýh podhl kamklen Bstr hl3š3cm</t>
  </si>
  <si>
    <t>Čištění budov omytí hladkých podlah</t>
  </si>
  <si>
    <t>Celkové rozpočtové náklady (bezDPH)</t>
  </si>
  <si>
    <t>Odstraň malba škrabání míst v -3,8m</t>
  </si>
  <si>
    <t>v řadě svítidel 1ks, ostatní propoj</t>
  </si>
  <si>
    <t>nové osvětlení učeben včetně stmívání</t>
  </si>
  <si>
    <t>Čištění budov zametení hladkých podlah</t>
  </si>
  <si>
    <t>Daň z přidané hodnoty (Rozpočet+Ostatní)</t>
  </si>
  <si>
    <t>penetrace -napouštění podkladu disperzní</t>
  </si>
  <si>
    <t>Celkové náklady (Rozpočet +Ostatní) vč. DPH</t>
  </si>
  <si>
    <t>Rekonstrukce osvětlení v budově gymnázia Matiční</t>
  </si>
  <si>
    <t>výměna ve stáv.krabicích místo vypínačů u vstupu</t>
  </si>
  <si>
    <t>Otevření nebo uzavření krabice víčkem na 4 šrouby</t>
  </si>
  <si>
    <t>malby z malířských směsí hlinkové, běl. 77% dvojnásobné</t>
  </si>
  <si>
    <t>výměna osvětlení v učebnách včetně regulace osvětlenosti</t>
  </si>
  <si>
    <t>Montáž zapuštěný vypínač nn jednopólový šroubové připojení</t>
  </si>
  <si>
    <t>Montáž svítidel LED bytových stropních přisazených zdroje s krytem "A"</t>
  </si>
  <si>
    <t>Matiční gymnázium, Ostrava, příspěvková organizace Dr.Šmerala 25, Ostrava</t>
  </si>
  <si>
    <t>Montáž svítidel zářivkových bytových stropních přisazených 4 zdroje s krytem</t>
  </si>
  <si>
    <t>Montáž a zapojení tlačítkových domovních ovladačů bez doutnavka-ovl.osvětlení</t>
  </si>
  <si>
    <t>svítidlo velkoplošné stropní přisazené LED VAR... DPO 5k9 840 5072 lm, 47,8 W</t>
  </si>
  <si>
    <t>Ukončení vodičů v rozváděči nebo na přístroji včetně zapojení průřezu žíly do 6 mm2</t>
  </si>
  <si>
    <t>pro případ poškození stávající instalace a pro propojení v řadách pro řízení osvětlení</t>
  </si>
  <si>
    <t>zkloubení se stávající instalaci, vypínání sítě a zajištění, nepředvídané práci na vedení</t>
  </si>
  <si>
    <t>Montáž měděných kabelů CYKY, CYKYD, CYKYDY, NYM, NYY, YSLY 750 V 3x1,5 mm2 uložených pevně</t>
  </si>
  <si>
    <t>Montáž rozvodek zapuštěných plastových kruhových KU68-1903/KO, KR97/KO97V - odpojení stáv.</t>
  </si>
  <si>
    <t>Strojek - tlačítko nástěnný bezdrátový ovladač RFWB-20/G do instal krabice - ovládání světel</t>
  </si>
  <si>
    <t>Montáž krabic přístrojových zapuštěných plastových kruhových KU 68/1, KU68/1301, KP67, KP68/2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</si>
</sst>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0##"/>
    <numFmt numFmtId="172" formatCode="#,##0.00;\-#,##0.00;&quot;&quot;"/>
    <numFmt numFmtId="173" formatCode="#,##0.000;\-#,##0.000;&quot;&quot;"/>
    <numFmt numFmtId="174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2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67" fontId="13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9">
      <selection activeCell="B2" sqref="B2:N3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34" t="s">
        <v>121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7"/>
    </row>
    <row r="3" spans="1:15" ht="27" customHeight="1">
      <c r="A3" s="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7"/>
    </row>
    <row r="4" spans="1:15" ht="24" customHeight="1">
      <c r="A4" s="6"/>
      <c r="B4" s="8" t="s">
        <v>91</v>
      </c>
      <c r="C4" s="135" t="s">
        <v>179</v>
      </c>
      <c r="D4" s="135"/>
      <c r="E4" s="135"/>
      <c r="F4" s="135"/>
      <c r="G4" s="135"/>
      <c r="H4" s="135"/>
      <c r="I4" s="9" t="s">
        <v>106</v>
      </c>
      <c r="J4" s="136" t="s">
        <v>174</v>
      </c>
      <c r="K4" s="136"/>
      <c r="L4" s="136"/>
      <c r="M4" s="136"/>
      <c r="N4" s="136"/>
      <c r="O4" s="10"/>
    </row>
    <row r="5" spans="1:15" ht="23.25" customHeight="1">
      <c r="A5" s="6"/>
      <c r="B5" s="11" t="s">
        <v>86</v>
      </c>
      <c r="C5" s="12"/>
      <c r="D5" s="137"/>
      <c r="E5" s="137"/>
      <c r="F5" s="13"/>
      <c r="G5" s="138"/>
      <c r="H5" s="138"/>
      <c r="I5" s="138"/>
      <c r="J5" s="138"/>
      <c r="K5" s="138"/>
      <c r="L5" s="138"/>
      <c r="M5" s="138"/>
      <c r="N5" s="138"/>
      <c r="O5" s="14"/>
    </row>
    <row r="6" spans="1:15" ht="15" customHeight="1">
      <c r="A6" s="6"/>
      <c r="B6" s="139" t="s">
        <v>137</v>
      </c>
      <c r="C6" s="139"/>
      <c r="D6" s="140" t="s">
        <v>90</v>
      </c>
      <c r="E6" s="140"/>
      <c r="F6" s="15" t="s">
        <v>125</v>
      </c>
      <c r="G6" s="139" t="s">
        <v>186</v>
      </c>
      <c r="H6" s="139"/>
      <c r="I6" s="139"/>
      <c r="J6" s="139"/>
      <c r="K6" s="139"/>
      <c r="L6" s="139"/>
      <c r="M6" s="139"/>
      <c r="N6" s="139"/>
      <c r="O6" s="14"/>
    </row>
    <row r="7" spans="1:15" ht="15" customHeight="1">
      <c r="A7" s="6"/>
      <c r="B7" s="139" t="s">
        <v>152</v>
      </c>
      <c r="C7" s="139"/>
      <c r="D7" s="140"/>
      <c r="E7" s="140"/>
      <c r="F7" s="15" t="s">
        <v>96</v>
      </c>
      <c r="G7" s="139" t="s">
        <v>33</v>
      </c>
      <c r="H7" s="139"/>
      <c r="I7" s="139"/>
      <c r="J7" s="139"/>
      <c r="K7" s="139"/>
      <c r="L7" s="139"/>
      <c r="M7" s="139"/>
      <c r="N7" s="139"/>
      <c r="O7" s="14"/>
    </row>
    <row r="8" spans="1:15" ht="15" customHeight="1">
      <c r="A8" s="6"/>
      <c r="B8" s="139" t="s">
        <v>142</v>
      </c>
      <c r="C8" s="139"/>
      <c r="D8" s="140" t="s">
        <v>146</v>
      </c>
      <c r="E8" s="140"/>
      <c r="F8" s="15" t="s">
        <v>98</v>
      </c>
      <c r="G8" s="141" t="s">
        <v>33</v>
      </c>
      <c r="H8" s="141"/>
      <c r="I8" s="141"/>
      <c r="J8" s="141"/>
      <c r="K8" s="141"/>
      <c r="L8" s="141"/>
      <c r="M8" s="141"/>
      <c r="N8" s="141"/>
      <c r="O8" s="14"/>
    </row>
    <row r="9" spans="1:15" ht="15" customHeight="1">
      <c r="A9" s="6"/>
      <c r="B9" s="139" t="s">
        <v>136</v>
      </c>
      <c r="C9" s="139"/>
      <c r="D9" s="140"/>
      <c r="E9" s="140"/>
      <c r="F9" s="15" t="s">
        <v>110</v>
      </c>
      <c r="G9" s="141" t="s">
        <v>143</v>
      </c>
      <c r="H9" s="141"/>
      <c r="I9" s="141"/>
      <c r="J9" s="141"/>
      <c r="K9" s="141"/>
      <c r="L9" s="141"/>
      <c r="M9" s="141"/>
      <c r="N9" s="141"/>
      <c r="O9" s="14"/>
    </row>
    <row r="10" spans="1:15" ht="15" customHeight="1">
      <c r="A10" s="6"/>
      <c r="B10" s="139" t="s">
        <v>141</v>
      </c>
      <c r="C10" s="139"/>
      <c r="D10" s="139"/>
      <c r="E10" s="139"/>
      <c r="F10" s="15" t="s">
        <v>105</v>
      </c>
      <c r="G10" s="141" t="s">
        <v>120</v>
      </c>
      <c r="H10" s="141"/>
      <c r="I10" s="141"/>
      <c r="J10" s="141"/>
      <c r="K10" s="141"/>
      <c r="L10" s="141"/>
      <c r="M10" s="141"/>
      <c r="N10" s="141"/>
      <c r="O10" s="14"/>
    </row>
    <row r="11" spans="1:15" ht="15" customHeight="1">
      <c r="A11" s="6"/>
      <c r="B11" s="139" t="s">
        <v>48</v>
      </c>
      <c r="C11" s="139"/>
      <c r="D11" s="142" t="s">
        <v>94</v>
      </c>
      <c r="E11" s="142"/>
      <c r="F11" s="15"/>
      <c r="G11" s="139"/>
      <c r="H11" s="139"/>
      <c r="I11" s="139"/>
      <c r="J11" s="139"/>
      <c r="K11" s="139"/>
      <c r="L11" s="139"/>
      <c r="M11" s="139"/>
      <c r="N11" s="139"/>
      <c r="O11" s="14"/>
    </row>
    <row r="12" spans="1:15" ht="15" customHeight="1">
      <c r="A12" s="6"/>
      <c r="B12" s="143"/>
      <c r="C12" s="143"/>
      <c r="D12" s="143"/>
      <c r="E12" s="143"/>
      <c r="F12" s="15" t="s">
        <v>62</v>
      </c>
      <c r="G12" s="139" t="s">
        <v>146</v>
      </c>
      <c r="H12" s="139"/>
      <c r="I12" s="139"/>
      <c r="J12" s="139"/>
      <c r="K12" s="139"/>
      <c r="L12" s="139"/>
      <c r="M12" s="139"/>
      <c r="N12" s="139"/>
      <c r="O12" s="14"/>
    </row>
    <row r="13" spans="1:15" ht="15" customHeight="1">
      <c r="A13" s="6"/>
      <c r="B13" s="144" t="s">
        <v>151</v>
      </c>
      <c r="C13" s="144"/>
      <c r="D13" s="144"/>
      <c r="E13" s="144"/>
      <c r="F13" s="144"/>
      <c r="G13" s="145" t="s">
        <v>116</v>
      </c>
      <c r="H13" s="145"/>
      <c r="I13" s="145"/>
      <c r="J13" s="145"/>
      <c r="K13" s="145"/>
      <c r="L13" s="146" t="s">
        <v>104</v>
      </c>
      <c r="M13" s="146"/>
      <c r="N13" s="146"/>
      <c r="O13" s="14"/>
    </row>
    <row r="14" spans="1:15" ht="15" customHeight="1">
      <c r="A14" s="6"/>
      <c r="B14" s="16" t="s">
        <v>99</v>
      </c>
      <c r="C14" s="17" t="s">
        <v>49</v>
      </c>
      <c r="D14" s="17" t="s">
        <v>108</v>
      </c>
      <c r="E14" s="18" t="s">
        <v>23</v>
      </c>
      <c r="F14" s="19" t="s">
        <v>117</v>
      </c>
      <c r="G14" s="147" t="s">
        <v>112</v>
      </c>
      <c r="H14" s="147"/>
      <c r="I14" s="147"/>
      <c r="J14" s="21" t="s">
        <v>107</v>
      </c>
      <c r="K14" s="22" t="s">
        <v>89</v>
      </c>
      <c r="L14" s="14"/>
      <c r="M14" s="3"/>
      <c r="N14" s="3"/>
      <c r="O14" s="14"/>
    </row>
    <row r="15" spans="1:15" ht="15" customHeight="1">
      <c r="A15" s="6"/>
      <c r="B15" s="23" t="s">
        <v>22</v>
      </c>
      <c r="C15" s="24">
        <f>SUMIF(Rozpočet!F9:F71,B15,Rozpočet!L9:L71)</f>
        <v>0</v>
      </c>
      <c r="D15" s="24">
        <f>SUMIF(Rozpočet!F9:F71,B15,Rozpočet!M9:M71)</f>
        <v>0</v>
      </c>
      <c r="E15" s="25">
        <f>SUMIF(Rozpočet!F9:F71,B15,Rozpočet!N9:N71)</f>
        <v>0</v>
      </c>
      <c r="F15" s="26">
        <f>SUMIF(Rozpočet!F9:F71,B15,Rozpočet!O9:O71)</f>
        <v>0</v>
      </c>
      <c r="G15" s="148"/>
      <c r="H15" s="148"/>
      <c r="I15" s="148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27</v>
      </c>
      <c r="C16" s="24">
        <f>SUMIF(Rozpočet!F9:F71,B16,Rozpočet!L9:L71)</f>
        <v>0</v>
      </c>
      <c r="D16" s="24">
        <f>SUMIF(Rozpočet!F9:F71,B16,Rozpočet!M9:M71)</f>
        <v>0</v>
      </c>
      <c r="E16" s="25">
        <f>SUMIF(Rozpočet!F9:F71,B16,Rozpočet!N9:N71)</f>
        <v>0</v>
      </c>
      <c r="F16" s="26">
        <f>SUMIF(Rozpočet!F9:F71,B16,Rozpočet!O9:O71)</f>
        <v>0</v>
      </c>
      <c r="G16" s="148"/>
      <c r="H16" s="148"/>
      <c r="I16" s="148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25</v>
      </c>
      <c r="C17" s="24">
        <f>SUMIF(Rozpočet!F9:F71,B17,Rozpočet!L9:L71)</f>
        <v>0</v>
      </c>
      <c r="D17" s="24">
        <f>SUMIF(Rozpočet!F9:F71,B17,Rozpočet!M9:M71)</f>
        <v>0</v>
      </c>
      <c r="E17" s="25">
        <f>SUMIF(Rozpočet!F9:F71,B17,Rozpočet!N9:N71)</f>
        <v>0</v>
      </c>
      <c r="F17" s="26">
        <f>SUMIF(Rozpočet!F9:F71,B17,Rozpočet!O9:O71)</f>
        <v>0</v>
      </c>
      <c r="G17" s="148"/>
      <c r="H17" s="148"/>
      <c r="I17" s="148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28</v>
      </c>
      <c r="C18" s="24">
        <f>SUMIF(Rozpočet!F9:F71,B18,Rozpočet!L9:L71)</f>
        <v>0</v>
      </c>
      <c r="D18" s="24">
        <f>SUMIF(Rozpočet!F9:F71,B18,Rozpočet!M9:M71)</f>
        <v>0</v>
      </c>
      <c r="E18" s="25">
        <f>SUMIF(Rozpočet!F9:F71,B18,Rozpočet!N9:N71)</f>
        <v>0</v>
      </c>
      <c r="F18" s="26">
        <f>SUMIF(Rozpočet!F9:F71,B18,Rozpočet!O9:O71)</f>
        <v>0</v>
      </c>
      <c r="G18" s="148"/>
      <c r="H18" s="148"/>
      <c r="I18" s="148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26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8"/>
      <c r="H19" s="148"/>
      <c r="I19" s="148"/>
      <c r="J19" s="27"/>
      <c r="K19" s="28"/>
      <c r="L19" s="29" t="s">
        <v>31</v>
      </c>
      <c r="M19" s="3"/>
      <c r="N19" s="3"/>
      <c r="O19" s="14"/>
    </row>
    <row r="20" spans="1:15" ht="15" customHeight="1">
      <c r="A20" s="6"/>
      <c r="B20" s="30" t="s">
        <v>40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8"/>
      <c r="H20" s="148"/>
      <c r="I20" s="148"/>
      <c r="J20" s="27"/>
      <c r="K20" s="28"/>
      <c r="L20" s="14"/>
      <c r="M20" s="34"/>
      <c r="N20" s="34"/>
      <c r="O20" s="14"/>
    </row>
    <row r="21" spans="1:15" ht="15" customHeight="1">
      <c r="A21" s="6"/>
      <c r="B21" s="149" t="s">
        <v>159</v>
      </c>
      <c r="C21" s="149"/>
      <c r="D21" s="149"/>
      <c r="E21" s="150">
        <f>SUM(C20:E20)</f>
        <v>0</v>
      </c>
      <c r="F21" s="150"/>
      <c r="G21" s="148"/>
      <c r="H21" s="148"/>
      <c r="I21" s="148"/>
      <c r="J21" s="27"/>
      <c r="K21" s="28"/>
      <c r="L21" s="146" t="s">
        <v>109</v>
      </c>
      <c r="M21" s="146"/>
      <c r="N21" s="146"/>
      <c r="O21" s="14"/>
    </row>
    <row r="22" spans="1:15" ht="15" customHeight="1">
      <c r="A22" s="6"/>
      <c r="B22" s="151" t="s">
        <v>117</v>
      </c>
      <c r="C22" s="151"/>
      <c r="D22" s="151"/>
      <c r="E22" s="152">
        <f>F20</f>
        <v>0</v>
      </c>
      <c r="F22" s="152"/>
      <c r="G22" s="148"/>
      <c r="H22" s="148"/>
      <c r="I22" s="148"/>
      <c r="J22" s="27"/>
      <c r="K22" s="28"/>
      <c r="L22" s="35"/>
      <c r="M22" s="3"/>
      <c r="N22" s="3"/>
      <c r="O22" s="14"/>
    </row>
    <row r="23" spans="1:15" ht="15" customHeight="1">
      <c r="A23" s="6"/>
      <c r="B23" s="153" t="s">
        <v>171</v>
      </c>
      <c r="C23" s="153"/>
      <c r="D23" s="153"/>
      <c r="E23" s="154">
        <f>E21+E22</f>
        <v>0</v>
      </c>
      <c r="F23" s="154"/>
      <c r="G23" s="155" t="s">
        <v>132</v>
      </c>
      <c r="H23" s="155"/>
      <c r="I23" s="155"/>
      <c r="J23" s="156">
        <f>SUM(J15:J22)</f>
        <v>0</v>
      </c>
      <c r="K23" s="156"/>
      <c r="L23" s="14"/>
      <c r="M23" s="3"/>
      <c r="N23" s="3"/>
      <c r="O23" s="14"/>
    </row>
    <row r="24" spans="1:15" ht="15" customHeight="1">
      <c r="A24" s="6"/>
      <c r="B24" s="153"/>
      <c r="C24" s="153"/>
      <c r="D24" s="153"/>
      <c r="E24" s="154"/>
      <c r="F24" s="154"/>
      <c r="G24" s="155"/>
      <c r="H24" s="155"/>
      <c r="I24" s="155"/>
      <c r="J24" s="156"/>
      <c r="K24" s="156"/>
      <c r="L24" s="14"/>
      <c r="M24" s="3"/>
      <c r="N24" s="3"/>
      <c r="O24" s="14"/>
    </row>
    <row r="25" spans="1:15" ht="15" customHeight="1">
      <c r="A25" s="6"/>
      <c r="B25" s="146" t="s">
        <v>176</v>
      </c>
      <c r="C25" s="146"/>
      <c r="D25" s="146"/>
      <c r="E25" s="146"/>
      <c r="F25" s="146"/>
      <c r="G25" s="157" t="s">
        <v>122</v>
      </c>
      <c r="H25" s="157"/>
      <c r="I25" s="157"/>
      <c r="J25" s="157"/>
      <c r="K25" s="157"/>
      <c r="L25" s="14"/>
      <c r="M25" s="3"/>
      <c r="N25" s="3"/>
      <c r="O25" s="14"/>
    </row>
    <row r="26" spans="1:15" ht="15" customHeight="1">
      <c r="A26" s="6"/>
      <c r="B26" s="30" t="s">
        <v>61</v>
      </c>
      <c r="C26" s="158" t="s">
        <v>42</v>
      </c>
      <c r="D26" s="158"/>
      <c r="E26" s="159" t="s">
        <v>39</v>
      </c>
      <c r="F26" s="159"/>
      <c r="G26" s="20"/>
      <c r="H26" s="147" t="s">
        <v>63</v>
      </c>
      <c r="I26" s="147"/>
      <c r="J26" s="160" t="s">
        <v>39</v>
      </c>
      <c r="K26" s="160"/>
      <c r="L26" s="14"/>
      <c r="M26" s="3"/>
      <c r="N26" s="3"/>
      <c r="O26" s="14"/>
    </row>
    <row r="27" spans="1:15" ht="15" customHeight="1">
      <c r="A27" s="6"/>
      <c r="B27" s="36">
        <v>21</v>
      </c>
      <c r="C27" s="161">
        <f>SUMIF(Rozpočet!S9:S71,B27,Rozpočet!K9:K71)+H27</f>
        <v>0</v>
      </c>
      <c r="D27" s="161"/>
      <c r="E27" s="162">
        <f>C27/100*B27</f>
        <v>0</v>
      </c>
      <c r="F27" s="162"/>
      <c r="G27" s="37"/>
      <c r="H27" s="163">
        <f>SUMIF(K15:K22,B27,J15:J22)</f>
        <v>0</v>
      </c>
      <c r="I27" s="163"/>
      <c r="J27" s="164">
        <f>H27*B27/100</f>
        <v>0</v>
      </c>
      <c r="K27" s="164"/>
      <c r="L27" s="29" t="s">
        <v>31</v>
      </c>
      <c r="M27" s="3"/>
      <c r="N27" s="3"/>
      <c r="O27" s="14"/>
    </row>
    <row r="28" spans="1:15" ht="15" customHeight="1">
      <c r="A28" s="6"/>
      <c r="B28" s="36">
        <v>15</v>
      </c>
      <c r="C28" s="161">
        <f>SUMIF(Rozpočet!S9:S71,B28,Rozpočet!K9:K71)+H28</f>
        <v>0</v>
      </c>
      <c r="D28" s="161"/>
      <c r="E28" s="162">
        <f>C28/100*B28</f>
        <v>0</v>
      </c>
      <c r="F28" s="162"/>
      <c r="G28" s="37"/>
      <c r="H28" s="164">
        <f>SUMIF(K15:K22,B28,J15:J22)</f>
        <v>0</v>
      </c>
      <c r="I28" s="164"/>
      <c r="J28" s="164">
        <f>H28*B28/100</f>
        <v>0</v>
      </c>
      <c r="K28" s="164"/>
      <c r="L28" s="14"/>
      <c r="M28" s="3"/>
      <c r="N28" s="3"/>
      <c r="O28" s="14"/>
    </row>
    <row r="29" spans="1:15" ht="15" customHeight="1">
      <c r="A29" s="6"/>
      <c r="B29" s="36">
        <v>0</v>
      </c>
      <c r="C29" s="161">
        <f>(E23+J23)-(C27+C28)</f>
        <v>0</v>
      </c>
      <c r="D29" s="161"/>
      <c r="E29" s="162">
        <f>C29/100*B29</f>
        <v>0</v>
      </c>
      <c r="F29" s="162"/>
      <c r="G29" s="37"/>
      <c r="H29" s="164">
        <f>J23-(H27+H28)</f>
        <v>0</v>
      </c>
      <c r="I29" s="164"/>
      <c r="J29" s="164">
        <f>H29*B29/100</f>
        <v>0</v>
      </c>
      <c r="K29" s="164"/>
      <c r="L29" s="146" t="s">
        <v>60</v>
      </c>
      <c r="M29" s="146"/>
      <c r="N29" s="146"/>
      <c r="O29" s="14"/>
    </row>
    <row r="30" spans="1:15" ht="15" customHeight="1">
      <c r="A30" s="6"/>
      <c r="B30" s="165"/>
      <c r="C30" s="166">
        <f>ROUNDUP(C27+C28+C29,1)</f>
        <v>0</v>
      </c>
      <c r="D30" s="166"/>
      <c r="E30" s="167">
        <f>ROUNDUP(E27+E28+E29,1)</f>
        <v>0</v>
      </c>
      <c r="F30" s="167"/>
      <c r="G30" s="168"/>
      <c r="H30" s="168"/>
      <c r="I30" s="168"/>
      <c r="J30" s="169">
        <f>J27+J28+J29</f>
        <v>0</v>
      </c>
      <c r="K30" s="169"/>
      <c r="L30" s="14"/>
      <c r="M30" s="3"/>
      <c r="N30" s="3"/>
      <c r="O30" s="14"/>
    </row>
    <row r="31" spans="1:15" ht="15" customHeight="1">
      <c r="A31" s="6"/>
      <c r="B31" s="165"/>
      <c r="C31" s="166"/>
      <c r="D31" s="166"/>
      <c r="E31" s="167"/>
      <c r="F31" s="167"/>
      <c r="G31" s="168"/>
      <c r="H31" s="168"/>
      <c r="I31" s="168"/>
      <c r="J31" s="169"/>
      <c r="K31" s="169"/>
      <c r="L31" s="14"/>
      <c r="M31" s="3"/>
      <c r="N31" s="3"/>
      <c r="O31" s="14"/>
    </row>
    <row r="32" spans="1:15" ht="15" customHeight="1">
      <c r="A32" s="6"/>
      <c r="B32" s="171" t="s">
        <v>178</v>
      </c>
      <c r="C32" s="171"/>
      <c r="D32" s="171"/>
      <c r="E32" s="171"/>
      <c r="F32" s="171"/>
      <c r="G32" s="172" t="s">
        <v>164</v>
      </c>
      <c r="H32" s="172"/>
      <c r="I32" s="172"/>
      <c r="J32" s="172"/>
      <c r="K32" s="172"/>
      <c r="L32" s="3"/>
      <c r="M32" s="3"/>
      <c r="N32" s="3"/>
      <c r="O32" s="14"/>
    </row>
    <row r="33" spans="1:15" ht="15" customHeight="1">
      <c r="A33" s="6"/>
      <c r="B33" s="173">
        <f>C30+E30</f>
        <v>0</v>
      </c>
      <c r="C33" s="173"/>
      <c r="D33" s="173"/>
      <c r="E33" s="173"/>
      <c r="F33" s="173"/>
      <c r="G33" s="174" t="s">
        <v>59</v>
      </c>
      <c r="H33" s="174"/>
      <c r="I33" s="174"/>
      <c r="J33" s="17" t="s">
        <v>118</v>
      </c>
      <c r="K33" s="38" t="s">
        <v>97</v>
      </c>
      <c r="L33" s="3"/>
      <c r="M33" s="3"/>
      <c r="N33" s="3"/>
      <c r="O33" s="14"/>
    </row>
    <row r="34" spans="1:15" ht="15" customHeight="1">
      <c r="A34" s="6"/>
      <c r="B34" s="173"/>
      <c r="C34" s="173"/>
      <c r="D34" s="173"/>
      <c r="E34" s="173"/>
      <c r="F34" s="173"/>
      <c r="G34" s="142"/>
      <c r="H34" s="142"/>
      <c r="I34" s="142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3"/>
      <c r="C35" s="173"/>
      <c r="D35" s="173"/>
      <c r="E35" s="173"/>
      <c r="F35" s="173"/>
      <c r="G35" s="142"/>
      <c r="H35" s="142"/>
      <c r="I35" s="142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3"/>
      <c r="C36" s="173"/>
      <c r="D36" s="173"/>
      <c r="E36" s="173"/>
      <c r="F36" s="173"/>
      <c r="G36" s="142"/>
      <c r="H36" s="142"/>
      <c r="I36" s="142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 customHeight="1">
      <c r="A38" s="42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42"/>
    </row>
  </sheetData>
  <sheetProtection selectLockedCells="1" selectUnlockedCells="1"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PageLayoutView="0" workbookViewId="0" topLeftCell="A1">
      <pane xSplit="6" ySplit="8" topLeftCell="G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421875" style="2" customWidth="1"/>
    <col min="12" max="12" width="11.7109375" style="45" customWidth="1"/>
    <col min="13" max="15" width="11.57421875" style="45" customWidth="1"/>
    <col min="16" max="16" width="11.140625" style="46" customWidth="1"/>
    <col min="17" max="18" width="0" style="2" hidden="1" customWidth="1"/>
    <col min="19" max="19" width="11.7109375" style="47" customWidth="1"/>
    <col min="20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30</v>
      </c>
      <c r="B1" s="49" t="s">
        <v>41</v>
      </c>
      <c r="C1" s="49" t="s">
        <v>36</v>
      </c>
      <c r="D1" s="49" t="s">
        <v>32</v>
      </c>
      <c r="E1" s="49" t="s">
        <v>92</v>
      </c>
      <c r="F1" s="49" t="s">
        <v>123</v>
      </c>
      <c r="G1" s="49" t="s">
        <v>35</v>
      </c>
      <c r="H1" s="49" t="s">
        <v>134</v>
      </c>
      <c r="I1" s="49" t="s">
        <v>11</v>
      </c>
      <c r="J1" s="49" t="s">
        <v>124</v>
      </c>
      <c r="K1" s="49" t="s">
        <v>101</v>
      </c>
      <c r="L1" s="50" t="s">
        <v>49</v>
      </c>
      <c r="M1" s="50" t="s">
        <v>108</v>
      </c>
      <c r="N1" s="50" t="s">
        <v>23</v>
      </c>
      <c r="O1" s="50" t="s">
        <v>117</v>
      </c>
      <c r="P1" s="51" t="s">
        <v>114</v>
      </c>
      <c r="Q1" s="49" t="s">
        <v>115</v>
      </c>
      <c r="R1" s="49" t="s">
        <v>102</v>
      </c>
      <c r="S1" s="49" t="s">
        <v>21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75" t="s">
        <v>147</v>
      </c>
      <c r="H2" s="175"/>
      <c r="I2" s="175"/>
      <c r="J2" s="175"/>
      <c r="K2" s="175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91</v>
      </c>
      <c r="C3" s="56"/>
      <c r="D3" s="176" t="str">
        <f>KrycíList!D6</f>
        <v>TOLA0979B</v>
      </c>
      <c r="E3" s="176"/>
      <c r="F3" s="176"/>
      <c r="G3" s="57" t="str">
        <f>KrycíList!C4</f>
        <v>Rekonstrukce osvětlení v budově gymnázia Matiční</v>
      </c>
      <c r="H3" s="177" t="str">
        <f>KrycíList!J4</f>
        <v>nové osvětlení učeben včetně stmívání</v>
      </c>
      <c r="I3" s="177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78">
        <f>KrycíList!C5</f>
        <v>0</v>
      </c>
      <c r="E4" s="178"/>
      <c r="F4" s="178"/>
      <c r="G4" s="60">
        <f>KrycíList!G5</f>
        <v>0</v>
      </c>
      <c r="H4" s="179">
        <f>KrycíList!D5</f>
        <v>0</v>
      </c>
      <c r="I4" s="179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 t="str">
        <f>KrycíList!G12</f>
        <v>c:\RozpNz\LocalData\Data;TOLA0979B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1</v>
      </c>
    </row>
    <row r="6" spans="1:256" s="75" customFormat="1" ht="21.75" customHeight="1">
      <c r="A6" s="70"/>
      <c r="B6" s="71" t="s">
        <v>41</v>
      </c>
      <c r="C6" s="71" t="s">
        <v>36</v>
      </c>
      <c r="D6" s="72" t="s">
        <v>32</v>
      </c>
      <c r="E6" s="71" t="s">
        <v>10</v>
      </c>
      <c r="F6" s="71" t="s">
        <v>123</v>
      </c>
      <c r="G6" s="71" t="s">
        <v>130</v>
      </c>
      <c r="H6" s="71" t="s">
        <v>129</v>
      </c>
      <c r="I6" s="71" t="s">
        <v>11</v>
      </c>
      <c r="J6" s="71" t="s">
        <v>37</v>
      </c>
      <c r="K6" s="73" t="s">
        <v>100</v>
      </c>
      <c r="L6" s="74" t="s">
        <v>49</v>
      </c>
      <c r="M6" s="74" t="s">
        <v>108</v>
      </c>
      <c r="N6" s="74" t="s">
        <v>23</v>
      </c>
      <c r="O6" s="74" t="s">
        <v>117</v>
      </c>
      <c r="P6" s="74" t="s">
        <v>87</v>
      </c>
      <c r="Q6" s="74" t="s">
        <v>88</v>
      </c>
      <c r="R6" s="74" t="s">
        <v>50</v>
      </c>
      <c r="S6" s="74" t="s">
        <v>34</v>
      </c>
      <c r="T6" s="74" t="s">
        <v>133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SUMIF($D9:$D72,"B",K9:K72)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639.4571751240007</v>
      </c>
      <c r="Q7" s="81">
        <f t="shared" si="0"/>
        <v>0.8835</v>
      </c>
      <c r="R7" s="81">
        <f t="shared" si="0"/>
        <v>729.3468749999244</v>
      </c>
      <c r="S7" s="82">
        <f>ROUNDUP(SUMIF($D9:$D72,"B",S9:S72),1)</f>
        <v>0</v>
      </c>
      <c r="T7" s="82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13</v>
      </c>
      <c r="C9" s="85"/>
      <c r="D9" s="86" t="s">
        <v>2</v>
      </c>
      <c r="E9" s="85"/>
      <c r="F9" s="87"/>
      <c r="G9" s="88" t="s">
        <v>183</v>
      </c>
      <c r="H9" s="85"/>
      <c r="I9" s="86"/>
      <c r="J9" s="85"/>
      <c r="K9" s="89">
        <f aca="true" t="shared" si="1" ref="K9:S9">SUMIF($D10:$D70,"O",K10:K70)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639.4571751240007</v>
      </c>
      <c r="Q9" s="91">
        <f t="shared" si="1"/>
        <v>0.8835</v>
      </c>
      <c r="R9" s="91">
        <f t="shared" si="1"/>
        <v>729.3468749999244</v>
      </c>
      <c r="S9" s="92">
        <f t="shared" si="1"/>
        <v>0</v>
      </c>
      <c r="T9" s="92">
        <f>K9+S9</f>
        <v>0</v>
      </c>
      <c r="U9" s="93"/>
    </row>
    <row r="10" spans="1:21" ht="12.75" outlineLevel="1">
      <c r="A10" s="3"/>
      <c r="B10" s="94"/>
      <c r="C10" s="95" t="s">
        <v>14</v>
      </c>
      <c r="D10" s="96" t="s">
        <v>4</v>
      </c>
      <c r="E10" s="97"/>
      <c r="F10" s="97" t="s">
        <v>25</v>
      </c>
      <c r="G10" s="98" t="s">
        <v>135</v>
      </c>
      <c r="H10" s="97"/>
      <c r="I10" s="96"/>
      <c r="J10" s="97"/>
      <c r="K10" s="99">
        <f>SUBTOTAL(9,K11:K30)</f>
        <v>0</v>
      </c>
      <c r="L10" s="100">
        <f>SUBTOTAL(9,L11:L30)</f>
        <v>0</v>
      </c>
      <c r="M10" s="100">
        <f>SUBTOTAL(9,M11:M30)</f>
        <v>0</v>
      </c>
      <c r="N10" s="100">
        <f>SUBTOTAL(9,N11:N30)</f>
        <v>0</v>
      </c>
      <c r="O10" s="100">
        <f>SUBTOTAL(9,O11:O30)</f>
        <v>0</v>
      </c>
      <c r="P10" s="101">
        <f>SUMPRODUCT(P11:P30,H11:H30)</f>
        <v>0.4078199999999999</v>
      </c>
      <c r="Q10" s="101">
        <f>SUMPRODUCT(Q11:Q30,H11:H30)</f>
        <v>0</v>
      </c>
      <c r="R10" s="101">
        <f>SUMPRODUCT(R11:R30,H11:H30)</f>
        <v>151.36800000000534</v>
      </c>
      <c r="S10" s="102">
        <f>SUMPRODUCT(S11:S30,K11:K30)/100</f>
        <v>0</v>
      </c>
      <c r="T10" s="102">
        <f>K10+S10</f>
        <v>0</v>
      </c>
      <c r="U10" s="93"/>
    </row>
    <row r="11" spans="1:21" ht="12.75" outlineLevel="2">
      <c r="A11" s="3"/>
      <c r="B11" s="110"/>
      <c r="C11" s="111"/>
      <c r="D11" s="112"/>
      <c r="E11" s="113" t="s">
        <v>155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9"/>
      <c r="T11" s="119"/>
      <c r="U11" s="93"/>
    </row>
    <row r="12" spans="1:21" ht="12.75" outlineLevel="2">
      <c r="A12" s="3"/>
      <c r="B12" s="93"/>
      <c r="C12" s="93"/>
      <c r="D12" s="120" t="s">
        <v>5</v>
      </c>
      <c r="E12" s="121">
        <v>1</v>
      </c>
      <c r="F12" s="122" t="s">
        <v>67</v>
      </c>
      <c r="G12" s="123" t="s">
        <v>166</v>
      </c>
      <c r="H12" s="124">
        <v>126</v>
      </c>
      <c r="I12" s="125" t="s">
        <v>29</v>
      </c>
      <c r="J12" s="126"/>
      <c r="K12" s="127">
        <f aca="true" t="shared" si="2" ref="K12:K17">H12*J12</f>
        <v>0</v>
      </c>
      <c r="L12" s="128">
        <f aca="true" t="shared" si="3" ref="L12:L17">IF(D12="S",K12,"")</f>
      </c>
      <c r="M12" s="129">
        <f aca="true" t="shared" si="4" ref="M12:M17">IF(OR(D12="P",D12="U"),K12,"")</f>
        <v>0</v>
      </c>
      <c r="N12" s="129">
        <f aca="true" t="shared" si="5" ref="N12:N17">IF(D12="H",K12,"")</f>
      </c>
      <c r="O12" s="129">
        <f aca="true" t="shared" si="6" ref="O12:O17">IF(D12="V",K12,"")</f>
      </c>
      <c r="P12" s="130">
        <v>0</v>
      </c>
      <c r="Q12" s="130">
        <v>0</v>
      </c>
      <c r="R12" s="130">
        <v>0</v>
      </c>
      <c r="S12" s="131">
        <v>21</v>
      </c>
      <c r="T12" s="132">
        <f aca="true" t="shared" si="7" ref="T12:T17">K12*(S12+100)/100</f>
        <v>0</v>
      </c>
      <c r="U12" s="133"/>
    </row>
    <row r="13" spans="1:21" ht="12.75" outlineLevel="2">
      <c r="A13" s="3"/>
      <c r="B13" s="93"/>
      <c r="C13" s="93"/>
      <c r="D13" s="120" t="s">
        <v>6</v>
      </c>
      <c r="E13" s="121">
        <v>2</v>
      </c>
      <c r="F13" s="122" t="s">
        <v>57</v>
      </c>
      <c r="G13" s="123" t="s">
        <v>139</v>
      </c>
      <c r="H13" s="124">
        <v>126</v>
      </c>
      <c r="I13" s="125" t="s">
        <v>24</v>
      </c>
      <c r="J13" s="126"/>
      <c r="K13" s="127">
        <f t="shared" si="2"/>
        <v>0</v>
      </c>
      <c r="L13" s="128">
        <f t="shared" si="3"/>
        <v>0</v>
      </c>
      <c r="M13" s="129">
        <f t="shared" si="4"/>
      </c>
      <c r="N13" s="129">
        <f t="shared" si="5"/>
      </c>
      <c r="O13" s="129">
        <f t="shared" si="6"/>
      </c>
      <c r="P13" s="130">
        <v>0</v>
      </c>
      <c r="Q13" s="130">
        <v>0</v>
      </c>
      <c r="R13" s="130">
        <v>0</v>
      </c>
      <c r="S13" s="131">
        <v>21</v>
      </c>
      <c r="T13" s="132">
        <f t="shared" si="7"/>
        <v>0</v>
      </c>
      <c r="U13" s="133"/>
    </row>
    <row r="14" spans="1:21" ht="25.5" outlineLevel="2">
      <c r="A14" s="3"/>
      <c r="B14" s="93"/>
      <c r="C14" s="93"/>
      <c r="D14" s="120" t="s">
        <v>5</v>
      </c>
      <c r="E14" s="121">
        <v>3</v>
      </c>
      <c r="F14" s="122" t="s">
        <v>65</v>
      </c>
      <c r="G14" s="123" t="s">
        <v>196</v>
      </c>
      <c r="H14" s="124">
        <v>42</v>
      </c>
      <c r="I14" s="125" t="s">
        <v>29</v>
      </c>
      <c r="J14" s="126"/>
      <c r="K14" s="127">
        <f t="shared" si="2"/>
        <v>0</v>
      </c>
      <c r="L14" s="128">
        <f t="shared" si="3"/>
      </c>
      <c r="M14" s="129">
        <f t="shared" si="4"/>
        <v>0</v>
      </c>
      <c r="N14" s="129">
        <f t="shared" si="5"/>
      </c>
      <c r="O14" s="129">
        <f t="shared" si="6"/>
      </c>
      <c r="P14" s="130">
        <v>0</v>
      </c>
      <c r="Q14" s="130">
        <v>0</v>
      </c>
      <c r="R14" s="130">
        <v>0.09100000000000819</v>
      </c>
      <c r="S14" s="131">
        <v>21</v>
      </c>
      <c r="T14" s="132">
        <f t="shared" si="7"/>
        <v>0</v>
      </c>
      <c r="U14" s="133"/>
    </row>
    <row r="15" spans="1:21" ht="12.75" outlineLevel="2">
      <c r="A15" s="3"/>
      <c r="B15" s="93"/>
      <c r="C15" s="93"/>
      <c r="D15" s="120" t="s">
        <v>6</v>
      </c>
      <c r="E15" s="121">
        <v>4</v>
      </c>
      <c r="F15" s="122" t="s">
        <v>58</v>
      </c>
      <c r="G15" s="123" t="s">
        <v>153</v>
      </c>
      <c r="H15" s="124">
        <v>42</v>
      </c>
      <c r="I15" s="125" t="s">
        <v>24</v>
      </c>
      <c r="J15" s="126"/>
      <c r="K15" s="127">
        <f t="shared" si="2"/>
        <v>0</v>
      </c>
      <c r="L15" s="128">
        <f t="shared" si="3"/>
        <v>0</v>
      </c>
      <c r="M15" s="129">
        <f t="shared" si="4"/>
      </c>
      <c r="N15" s="129">
        <f t="shared" si="5"/>
      </c>
      <c r="O15" s="129">
        <f t="shared" si="6"/>
      </c>
      <c r="P15" s="130">
        <v>3.0000000000002247E-05</v>
      </c>
      <c r="Q15" s="130">
        <v>0</v>
      </c>
      <c r="R15" s="130">
        <v>0</v>
      </c>
      <c r="S15" s="131">
        <v>21</v>
      </c>
      <c r="T15" s="132">
        <f t="shared" si="7"/>
        <v>0</v>
      </c>
      <c r="U15" s="133"/>
    </row>
    <row r="16" spans="1:21" ht="12.75" outlineLevel="2">
      <c r="A16" s="3"/>
      <c r="B16" s="93"/>
      <c r="C16" s="93"/>
      <c r="D16" s="120" t="s">
        <v>5</v>
      </c>
      <c r="E16" s="121">
        <v>5</v>
      </c>
      <c r="F16" s="122" t="s">
        <v>68</v>
      </c>
      <c r="G16" s="123" t="s">
        <v>181</v>
      </c>
      <c r="H16" s="124">
        <v>126</v>
      </c>
      <c r="I16" s="125" t="s">
        <v>29</v>
      </c>
      <c r="J16" s="126"/>
      <c r="K16" s="127">
        <f t="shared" si="2"/>
        <v>0</v>
      </c>
      <c r="L16" s="128">
        <f t="shared" si="3"/>
      </c>
      <c r="M16" s="129">
        <f t="shared" si="4"/>
        <v>0</v>
      </c>
      <c r="N16" s="129">
        <f t="shared" si="5"/>
      </c>
      <c r="O16" s="129">
        <f t="shared" si="6"/>
      </c>
      <c r="P16" s="130">
        <v>0</v>
      </c>
      <c r="Q16" s="130">
        <v>0</v>
      </c>
      <c r="R16" s="130">
        <v>0.020999999999986585</v>
      </c>
      <c r="S16" s="131">
        <v>21</v>
      </c>
      <c r="T16" s="132">
        <f t="shared" si="7"/>
        <v>0</v>
      </c>
      <c r="U16" s="133"/>
    </row>
    <row r="17" spans="1:21" ht="25.5" outlineLevel="2">
      <c r="A17" s="3"/>
      <c r="B17" s="93"/>
      <c r="C17" s="93"/>
      <c r="D17" s="120" t="s">
        <v>5</v>
      </c>
      <c r="E17" s="121">
        <v>6</v>
      </c>
      <c r="F17" s="122" t="s">
        <v>74</v>
      </c>
      <c r="G17" s="123" t="s">
        <v>193</v>
      </c>
      <c r="H17" s="124">
        <v>840</v>
      </c>
      <c r="I17" s="125" t="s">
        <v>8</v>
      </c>
      <c r="J17" s="126"/>
      <c r="K17" s="127">
        <f t="shared" si="2"/>
        <v>0</v>
      </c>
      <c r="L17" s="128">
        <f t="shared" si="3"/>
      </c>
      <c r="M17" s="129">
        <f t="shared" si="4"/>
        <v>0</v>
      </c>
      <c r="N17" s="129">
        <f t="shared" si="5"/>
      </c>
      <c r="O17" s="129">
        <f t="shared" si="6"/>
      </c>
      <c r="P17" s="130">
        <v>0</v>
      </c>
      <c r="Q17" s="130">
        <v>0</v>
      </c>
      <c r="R17" s="130">
        <v>0.09000000000003185</v>
      </c>
      <c r="S17" s="131">
        <v>21</v>
      </c>
      <c r="T17" s="132">
        <f t="shared" si="7"/>
        <v>0</v>
      </c>
      <c r="U17" s="133"/>
    </row>
    <row r="18" spans="1:21" s="109" customFormat="1" ht="22.5" outlineLevel="2">
      <c r="A18" s="103"/>
      <c r="B18" s="103"/>
      <c r="C18" s="103"/>
      <c r="D18" s="103"/>
      <c r="E18" s="103"/>
      <c r="F18" s="103"/>
      <c r="G18" s="104" t="s">
        <v>191</v>
      </c>
      <c r="H18" s="103"/>
      <c r="I18" s="105"/>
      <c r="J18" s="103"/>
      <c r="K18" s="103"/>
      <c r="L18" s="106"/>
      <c r="M18" s="106"/>
      <c r="N18" s="106"/>
      <c r="O18" s="106"/>
      <c r="P18" s="107"/>
      <c r="Q18" s="103"/>
      <c r="R18" s="103"/>
      <c r="S18" s="108"/>
      <c r="T18" s="108"/>
      <c r="U18" s="103"/>
    </row>
    <row r="19" spans="1:21" ht="12.75" outlineLevel="2">
      <c r="A19" s="3"/>
      <c r="B19" s="93"/>
      <c r="C19" s="93"/>
      <c r="D19" s="120" t="s">
        <v>6</v>
      </c>
      <c r="E19" s="121">
        <v>7</v>
      </c>
      <c r="F19" s="122" t="s">
        <v>51</v>
      </c>
      <c r="G19" s="123" t="s">
        <v>127</v>
      </c>
      <c r="H19" s="124">
        <v>882</v>
      </c>
      <c r="I19" s="125" t="s">
        <v>3</v>
      </c>
      <c r="J19" s="126"/>
      <c r="K19" s="127">
        <f aca="true" t="shared" si="8" ref="K19:K27">H19*J19</f>
        <v>0</v>
      </c>
      <c r="L19" s="128">
        <f aca="true" t="shared" si="9" ref="L19:L27">IF(D19="S",K19,"")</f>
        <v>0</v>
      </c>
      <c r="M19" s="129">
        <f aca="true" t="shared" si="10" ref="M19:M27">IF(OR(D19="P",D19="U"),K19,"")</f>
      </c>
      <c r="N19" s="129">
        <f aca="true" t="shared" si="11" ref="N19:N27">IF(D19="H",K19,"")</f>
      </c>
      <c r="O19" s="129">
        <f aca="true" t="shared" si="12" ref="O19:O27">IF(D19="V",K19,"")</f>
      </c>
      <c r="P19" s="130">
        <v>0.0001</v>
      </c>
      <c r="Q19" s="130">
        <v>0</v>
      </c>
      <c r="R19" s="130">
        <v>0</v>
      </c>
      <c r="S19" s="131">
        <v>21</v>
      </c>
      <c r="T19" s="132">
        <f aca="true" t="shared" si="13" ref="T19:T27">K19*(S19+100)/100</f>
        <v>0</v>
      </c>
      <c r="U19" s="133"/>
    </row>
    <row r="20" spans="1:21" ht="25.5" outlineLevel="2">
      <c r="A20" s="3"/>
      <c r="B20" s="93"/>
      <c r="C20" s="93"/>
      <c r="D20" s="120" t="s">
        <v>5</v>
      </c>
      <c r="E20" s="121">
        <v>8</v>
      </c>
      <c r="F20" s="122" t="s">
        <v>69</v>
      </c>
      <c r="G20" s="123" t="s">
        <v>190</v>
      </c>
      <c r="H20" s="124">
        <v>882</v>
      </c>
      <c r="I20" s="125" t="s">
        <v>29</v>
      </c>
      <c r="J20" s="126"/>
      <c r="K20" s="127">
        <f t="shared" si="8"/>
        <v>0</v>
      </c>
      <c r="L20" s="128">
        <f t="shared" si="9"/>
      </c>
      <c r="M20" s="129">
        <f t="shared" si="10"/>
        <v>0</v>
      </c>
      <c r="N20" s="129">
        <f t="shared" si="11"/>
      </c>
      <c r="O20" s="129">
        <f t="shared" si="12"/>
      </c>
      <c r="P20" s="130">
        <v>0</v>
      </c>
      <c r="Q20" s="130">
        <v>0</v>
      </c>
      <c r="R20" s="130">
        <v>0.06799999999998363</v>
      </c>
      <c r="S20" s="131">
        <v>21</v>
      </c>
      <c r="T20" s="132">
        <f t="shared" si="13"/>
        <v>0</v>
      </c>
      <c r="U20" s="133"/>
    </row>
    <row r="21" spans="1:21" ht="12.75" outlineLevel="2">
      <c r="A21" s="3"/>
      <c r="B21" s="93"/>
      <c r="C21" s="93"/>
      <c r="D21" s="120" t="s">
        <v>6</v>
      </c>
      <c r="E21" s="121">
        <v>9</v>
      </c>
      <c r="F21" s="122" t="s">
        <v>56</v>
      </c>
      <c r="G21" s="123" t="s">
        <v>145</v>
      </c>
      <c r="H21" s="124">
        <v>882</v>
      </c>
      <c r="I21" s="125" t="s">
        <v>24</v>
      </c>
      <c r="J21" s="126"/>
      <c r="K21" s="127">
        <f t="shared" si="8"/>
        <v>0</v>
      </c>
      <c r="L21" s="128">
        <f t="shared" si="9"/>
        <v>0</v>
      </c>
      <c r="M21" s="129">
        <f t="shared" si="10"/>
      </c>
      <c r="N21" s="129">
        <f t="shared" si="11"/>
      </c>
      <c r="O21" s="129">
        <f t="shared" si="12"/>
      </c>
      <c r="P21" s="130">
        <v>0</v>
      </c>
      <c r="Q21" s="130">
        <v>0</v>
      </c>
      <c r="R21" s="130">
        <v>0</v>
      </c>
      <c r="S21" s="131">
        <v>21</v>
      </c>
      <c r="T21" s="132">
        <f t="shared" si="13"/>
        <v>0</v>
      </c>
      <c r="U21" s="133"/>
    </row>
    <row r="22" spans="1:21" ht="12.75" outlineLevel="2">
      <c r="A22" s="3"/>
      <c r="B22" s="93"/>
      <c r="C22" s="93"/>
      <c r="D22" s="120" t="s">
        <v>5</v>
      </c>
      <c r="E22" s="121">
        <v>10</v>
      </c>
      <c r="F22" s="122" t="s">
        <v>70</v>
      </c>
      <c r="G22" s="123" t="s">
        <v>184</v>
      </c>
      <c r="H22" s="124">
        <v>21</v>
      </c>
      <c r="I22" s="125" t="s">
        <v>29</v>
      </c>
      <c r="J22" s="126"/>
      <c r="K22" s="127">
        <f t="shared" si="8"/>
        <v>0</v>
      </c>
      <c r="L22" s="128">
        <f t="shared" si="9"/>
      </c>
      <c r="M22" s="129">
        <f t="shared" si="10"/>
        <v>0</v>
      </c>
      <c r="N22" s="129">
        <f t="shared" si="11"/>
      </c>
      <c r="O22" s="129">
        <f t="shared" si="12"/>
      </c>
      <c r="P22" s="130">
        <v>0</v>
      </c>
      <c r="Q22" s="130">
        <v>0</v>
      </c>
      <c r="R22" s="130">
        <v>0.14799999999991087</v>
      </c>
      <c r="S22" s="131">
        <v>21</v>
      </c>
      <c r="T22" s="132">
        <f t="shared" si="13"/>
        <v>0</v>
      </c>
      <c r="U22" s="133"/>
    </row>
    <row r="23" spans="1:21" ht="12.75" outlineLevel="2">
      <c r="A23" s="3"/>
      <c r="B23" s="93"/>
      <c r="C23" s="93"/>
      <c r="D23" s="120" t="s">
        <v>6</v>
      </c>
      <c r="E23" s="121">
        <v>11</v>
      </c>
      <c r="F23" s="122" t="s">
        <v>54</v>
      </c>
      <c r="G23" s="123" t="s">
        <v>165</v>
      </c>
      <c r="H23" s="124">
        <v>21</v>
      </c>
      <c r="I23" s="125" t="s">
        <v>24</v>
      </c>
      <c r="J23" s="126"/>
      <c r="K23" s="127">
        <f t="shared" si="8"/>
        <v>0</v>
      </c>
      <c r="L23" s="128">
        <f t="shared" si="9"/>
        <v>0</v>
      </c>
      <c r="M23" s="129">
        <f t="shared" si="10"/>
      </c>
      <c r="N23" s="129">
        <f t="shared" si="11"/>
      </c>
      <c r="O23" s="129">
        <f t="shared" si="12"/>
      </c>
      <c r="P23" s="130">
        <v>0.004999999999999999</v>
      </c>
      <c r="Q23" s="130">
        <v>0</v>
      </c>
      <c r="R23" s="130">
        <v>0</v>
      </c>
      <c r="S23" s="131">
        <v>21</v>
      </c>
      <c r="T23" s="132">
        <f t="shared" si="13"/>
        <v>0</v>
      </c>
      <c r="U23" s="133"/>
    </row>
    <row r="24" spans="1:21" ht="12.75" outlineLevel="2">
      <c r="A24" s="3"/>
      <c r="B24" s="93"/>
      <c r="C24" s="93"/>
      <c r="D24" s="120" t="s">
        <v>6</v>
      </c>
      <c r="E24" s="121">
        <v>12</v>
      </c>
      <c r="F24" s="122" t="s">
        <v>55</v>
      </c>
      <c r="G24" s="123" t="s">
        <v>161</v>
      </c>
      <c r="H24" s="124">
        <v>21</v>
      </c>
      <c r="I24" s="125" t="s">
        <v>24</v>
      </c>
      <c r="J24" s="126"/>
      <c r="K24" s="127">
        <f t="shared" si="8"/>
        <v>0</v>
      </c>
      <c r="L24" s="128">
        <f t="shared" si="9"/>
        <v>0</v>
      </c>
      <c r="M24" s="129">
        <f t="shared" si="10"/>
      </c>
      <c r="N24" s="129">
        <f t="shared" si="11"/>
      </c>
      <c r="O24" s="129">
        <f t="shared" si="12"/>
      </c>
      <c r="P24" s="130">
        <v>0</v>
      </c>
      <c r="Q24" s="130">
        <v>0</v>
      </c>
      <c r="R24" s="130">
        <v>0</v>
      </c>
      <c r="S24" s="131">
        <v>21</v>
      </c>
      <c r="T24" s="132">
        <f t="shared" si="13"/>
        <v>0</v>
      </c>
      <c r="U24" s="133"/>
    </row>
    <row r="25" spans="1:21" ht="12.75" outlineLevel="2">
      <c r="A25" s="3"/>
      <c r="B25" s="93"/>
      <c r="C25" s="93"/>
      <c r="D25" s="120" t="s">
        <v>6</v>
      </c>
      <c r="E25" s="121">
        <v>13</v>
      </c>
      <c r="F25" s="122" t="s">
        <v>52</v>
      </c>
      <c r="G25" s="123" t="s">
        <v>154</v>
      </c>
      <c r="H25" s="124">
        <v>21</v>
      </c>
      <c r="I25" s="125" t="s">
        <v>24</v>
      </c>
      <c r="J25" s="126"/>
      <c r="K25" s="127">
        <f t="shared" si="8"/>
        <v>0</v>
      </c>
      <c r="L25" s="128">
        <f t="shared" si="9"/>
        <v>0</v>
      </c>
      <c r="M25" s="129">
        <f t="shared" si="10"/>
      </c>
      <c r="N25" s="129">
        <f t="shared" si="11"/>
      </c>
      <c r="O25" s="129">
        <f t="shared" si="12"/>
      </c>
      <c r="P25" s="130">
        <v>0</v>
      </c>
      <c r="Q25" s="130">
        <v>0</v>
      </c>
      <c r="R25" s="130">
        <v>0</v>
      </c>
      <c r="S25" s="131">
        <v>21</v>
      </c>
      <c r="T25" s="132">
        <f t="shared" si="13"/>
        <v>0</v>
      </c>
      <c r="U25" s="133"/>
    </row>
    <row r="26" spans="1:21" ht="25.5" outlineLevel="2">
      <c r="A26" s="3"/>
      <c r="B26" s="93"/>
      <c r="C26" s="93"/>
      <c r="D26" s="120" t="s">
        <v>5</v>
      </c>
      <c r="E26" s="121">
        <v>14</v>
      </c>
      <c r="F26" s="122" t="s">
        <v>71</v>
      </c>
      <c r="G26" s="123" t="s">
        <v>188</v>
      </c>
      <c r="H26" s="124">
        <v>42</v>
      </c>
      <c r="I26" s="125" t="s">
        <v>29</v>
      </c>
      <c r="J26" s="126"/>
      <c r="K26" s="127">
        <f t="shared" si="8"/>
        <v>0</v>
      </c>
      <c r="L26" s="128">
        <f t="shared" si="9"/>
      </c>
      <c r="M26" s="129">
        <f t="shared" si="10"/>
        <v>0</v>
      </c>
      <c r="N26" s="129">
        <f t="shared" si="11"/>
      </c>
      <c r="O26" s="129">
        <f t="shared" si="12"/>
      </c>
      <c r="P26" s="130">
        <v>0</v>
      </c>
      <c r="Q26" s="130">
        <v>0</v>
      </c>
      <c r="R26" s="130">
        <v>0.14799999999991087</v>
      </c>
      <c r="S26" s="131">
        <v>21</v>
      </c>
      <c r="T26" s="132">
        <f t="shared" si="13"/>
        <v>0</v>
      </c>
      <c r="U26" s="133"/>
    </row>
    <row r="27" spans="1:21" ht="25.5" outlineLevel="2">
      <c r="A27" s="3"/>
      <c r="B27" s="93"/>
      <c r="C27" s="93"/>
      <c r="D27" s="120" t="s">
        <v>6</v>
      </c>
      <c r="E27" s="121">
        <v>15</v>
      </c>
      <c r="F27" s="122" t="s">
        <v>53</v>
      </c>
      <c r="G27" s="123" t="s">
        <v>195</v>
      </c>
      <c r="H27" s="124">
        <v>42</v>
      </c>
      <c r="I27" s="125" t="s">
        <v>24</v>
      </c>
      <c r="J27" s="126"/>
      <c r="K27" s="127">
        <f t="shared" si="8"/>
        <v>0</v>
      </c>
      <c r="L27" s="128">
        <f t="shared" si="9"/>
        <v>0</v>
      </c>
      <c r="M27" s="129">
        <f t="shared" si="10"/>
      </c>
      <c r="N27" s="129">
        <f t="shared" si="11"/>
      </c>
      <c r="O27" s="129">
        <f t="shared" si="12"/>
      </c>
      <c r="P27" s="130">
        <v>3.0000000000002247E-05</v>
      </c>
      <c r="Q27" s="130">
        <v>0</v>
      </c>
      <c r="R27" s="130">
        <v>0</v>
      </c>
      <c r="S27" s="131">
        <v>21</v>
      </c>
      <c r="T27" s="132">
        <f t="shared" si="13"/>
        <v>0</v>
      </c>
      <c r="U27" s="133"/>
    </row>
    <row r="28" spans="1:21" s="109" customFormat="1" ht="11.25" outlineLevel="2">
      <c r="A28" s="103"/>
      <c r="B28" s="103"/>
      <c r="C28" s="103"/>
      <c r="D28" s="103"/>
      <c r="E28" s="103"/>
      <c r="F28" s="103"/>
      <c r="G28" s="104" t="s">
        <v>180</v>
      </c>
      <c r="H28" s="103"/>
      <c r="I28" s="105"/>
      <c r="J28" s="103"/>
      <c r="K28" s="103"/>
      <c r="L28" s="106"/>
      <c r="M28" s="106"/>
      <c r="N28" s="106"/>
      <c r="O28" s="106"/>
      <c r="P28" s="107"/>
      <c r="Q28" s="103"/>
      <c r="R28" s="103"/>
      <c r="S28" s="108"/>
      <c r="T28" s="108"/>
      <c r="U28" s="103"/>
    </row>
    <row r="29" spans="1:21" ht="12.75" outlineLevel="2">
      <c r="A29" s="3"/>
      <c r="B29" s="93"/>
      <c r="C29" s="93"/>
      <c r="D29" s="120" t="s">
        <v>6</v>
      </c>
      <c r="E29" s="121">
        <v>16</v>
      </c>
      <c r="F29" s="122" t="s">
        <v>54</v>
      </c>
      <c r="G29" s="123" t="s">
        <v>165</v>
      </c>
      <c r="H29" s="124">
        <v>42</v>
      </c>
      <c r="I29" s="125" t="s">
        <v>24</v>
      </c>
      <c r="J29" s="126"/>
      <c r="K29" s="127">
        <f>H29*J29</f>
        <v>0</v>
      </c>
      <c r="L29" s="128">
        <f>IF(D29="S",K29,"")</f>
        <v>0</v>
      </c>
      <c r="M29" s="129">
        <f>IF(OR(D29="P",D29="U"),K29,"")</f>
      </c>
      <c r="N29" s="129">
        <f>IF(D29="H",K29,"")</f>
      </c>
      <c r="O29" s="129">
        <f>IF(D29="V",K29,"")</f>
      </c>
      <c r="P29" s="130">
        <v>0.004999999999999999</v>
      </c>
      <c r="Q29" s="130">
        <v>0</v>
      </c>
      <c r="R29" s="130">
        <v>0</v>
      </c>
      <c r="S29" s="131">
        <v>21</v>
      </c>
      <c r="T29" s="132">
        <f>K29*(S29+100)/100</f>
        <v>0</v>
      </c>
      <c r="U29" s="133"/>
    </row>
    <row r="30" spans="1:21" ht="12.75" outlineLevel="2">
      <c r="A30" s="3"/>
      <c r="B30" s="93"/>
      <c r="C30" s="93"/>
      <c r="D30" s="120" t="s">
        <v>6</v>
      </c>
      <c r="E30" s="121">
        <v>17</v>
      </c>
      <c r="F30" s="122" t="s">
        <v>55</v>
      </c>
      <c r="G30" s="123" t="s">
        <v>168</v>
      </c>
      <c r="H30" s="124">
        <v>42</v>
      </c>
      <c r="I30" s="125" t="s">
        <v>24</v>
      </c>
      <c r="J30" s="126"/>
      <c r="K30" s="127">
        <f>H30*J30</f>
        <v>0</v>
      </c>
      <c r="L30" s="128">
        <f>IF(D30="S",K30,"")</f>
        <v>0</v>
      </c>
      <c r="M30" s="129">
        <f>IF(OR(D30="P",D30="U"),K30,"")</f>
      </c>
      <c r="N30" s="129">
        <f>IF(D30="H",K30,"")</f>
      </c>
      <c r="O30" s="129">
        <f>IF(D30="V",K30,"")</f>
      </c>
      <c r="P30" s="130">
        <v>4.999999999999449E-05</v>
      </c>
      <c r="Q30" s="130">
        <v>0</v>
      </c>
      <c r="R30" s="130">
        <v>0</v>
      </c>
      <c r="S30" s="131">
        <v>21</v>
      </c>
      <c r="T30" s="132">
        <f>K30*(S30+100)/100</f>
        <v>0</v>
      </c>
      <c r="U30" s="133"/>
    </row>
    <row r="31" spans="1:21" ht="12.75" outlineLevel="1">
      <c r="A31" s="3"/>
      <c r="B31" s="94"/>
      <c r="C31" s="95" t="s">
        <v>15</v>
      </c>
      <c r="D31" s="96" t="s">
        <v>4</v>
      </c>
      <c r="E31" s="97"/>
      <c r="F31" s="97" t="s">
        <v>25</v>
      </c>
      <c r="G31" s="98" t="s">
        <v>64</v>
      </c>
      <c r="H31" s="97"/>
      <c r="I31" s="96"/>
      <c r="J31" s="97"/>
      <c r="K31" s="99">
        <f>SUBTOTAL(9,K32:K37)</f>
        <v>0</v>
      </c>
      <c r="L31" s="100">
        <f>SUBTOTAL(9,L32:L37)</f>
        <v>0</v>
      </c>
      <c r="M31" s="100">
        <f>SUBTOTAL(9,M32:M37)</f>
        <v>0</v>
      </c>
      <c r="N31" s="100">
        <f>SUBTOTAL(9,N32:N37)</f>
        <v>0</v>
      </c>
      <c r="O31" s="100">
        <f>SUBTOTAL(9,O32:O37)</f>
        <v>0</v>
      </c>
      <c r="P31" s="101">
        <f>SUMPRODUCT(P32:P37,H32:H37)</f>
        <v>3.234</v>
      </c>
      <c r="Q31" s="101">
        <f>SUMPRODUCT(Q32:Q37,H32:H37)</f>
        <v>0</v>
      </c>
      <c r="R31" s="101">
        <f>SUMPRODUCT(R32:R37,H32:H37)</f>
        <v>0</v>
      </c>
      <c r="S31" s="102">
        <f>SUMPRODUCT(S32:S37,K32:K37)/100</f>
        <v>0</v>
      </c>
      <c r="T31" s="102">
        <f>K31+S31</f>
        <v>0</v>
      </c>
      <c r="U31" s="93"/>
    </row>
    <row r="32" spans="1:21" ht="12.75" outlineLevel="2">
      <c r="A32" s="3"/>
      <c r="B32" s="110"/>
      <c r="C32" s="111"/>
      <c r="D32" s="112"/>
      <c r="E32" s="113" t="s">
        <v>155</v>
      </c>
      <c r="F32" s="114"/>
      <c r="G32" s="115"/>
      <c r="H32" s="114"/>
      <c r="I32" s="112"/>
      <c r="J32" s="114"/>
      <c r="K32" s="116"/>
      <c r="L32" s="117"/>
      <c r="M32" s="117"/>
      <c r="N32" s="117"/>
      <c r="O32" s="117"/>
      <c r="P32" s="118"/>
      <c r="Q32" s="118"/>
      <c r="R32" s="118"/>
      <c r="S32" s="119"/>
      <c r="T32" s="119"/>
      <c r="U32" s="93"/>
    </row>
    <row r="33" spans="1:21" ht="25.5" outlineLevel="2">
      <c r="A33" s="3"/>
      <c r="B33" s="93"/>
      <c r="C33" s="93"/>
      <c r="D33" s="120" t="s">
        <v>5</v>
      </c>
      <c r="E33" s="121">
        <v>1</v>
      </c>
      <c r="F33" s="122" t="s">
        <v>72</v>
      </c>
      <c r="G33" s="123" t="s">
        <v>185</v>
      </c>
      <c r="H33" s="124">
        <v>126</v>
      </c>
      <c r="I33" s="125" t="s">
        <v>29</v>
      </c>
      <c r="J33" s="126"/>
      <c r="K33" s="127">
        <f>H33*J33</f>
        <v>0</v>
      </c>
      <c r="L33" s="128">
        <f>IF(D33="S",K33,"")</f>
      </c>
      <c r="M33" s="129">
        <f>IF(OR(D33="P",D33="U"),K33,"")</f>
        <v>0</v>
      </c>
      <c r="N33" s="129">
        <f>IF(D33="H",K33,"")</f>
      </c>
      <c r="O33" s="129">
        <f>IF(D33="V",K33,"")</f>
      </c>
      <c r="P33" s="130">
        <v>0</v>
      </c>
      <c r="Q33" s="130">
        <v>0</v>
      </c>
      <c r="R33" s="130">
        <v>0</v>
      </c>
      <c r="S33" s="131">
        <v>21</v>
      </c>
      <c r="T33" s="132">
        <f>K33*(S33+100)/100</f>
        <v>0</v>
      </c>
      <c r="U33" s="133"/>
    </row>
    <row r="34" spans="1:21" ht="12.75" outlineLevel="2">
      <c r="A34" s="3"/>
      <c r="B34" s="93"/>
      <c r="C34" s="93"/>
      <c r="D34" s="120" t="s">
        <v>6</v>
      </c>
      <c r="E34" s="121">
        <v>2</v>
      </c>
      <c r="F34" s="122" t="s">
        <v>76</v>
      </c>
      <c r="G34" s="123" t="s">
        <v>162</v>
      </c>
      <c r="H34" s="124">
        <v>126</v>
      </c>
      <c r="I34" s="125" t="s">
        <v>24</v>
      </c>
      <c r="J34" s="126"/>
      <c r="K34" s="127">
        <f>H34*J34</f>
        <v>0</v>
      </c>
      <c r="L34" s="128">
        <f>IF(D34="S",K34,"")</f>
        <v>0</v>
      </c>
      <c r="M34" s="129">
        <f>IF(OR(D34="P",D34="U"),K34,"")</f>
      </c>
      <c r="N34" s="129">
        <f>IF(D34="H",K34,"")</f>
      </c>
      <c r="O34" s="129">
        <f>IF(D34="V",K34,"")</f>
      </c>
      <c r="P34" s="130">
        <v>0.011</v>
      </c>
      <c r="Q34" s="130">
        <v>0</v>
      </c>
      <c r="R34" s="130">
        <v>0</v>
      </c>
      <c r="S34" s="131">
        <v>21</v>
      </c>
      <c r="T34" s="132">
        <f>K34*(S34+100)/100</f>
        <v>0</v>
      </c>
      <c r="U34" s="133"/>
    </row>
    <row r="35" spans="1:21" ht="25.5" outlineLevel="2">
      <c r="A35" s="3"/>
      <c r="B35" s="93"/>
      <c r="C35" s="93"/>
      <c r="D35" s="120" t="s">
        <v>6</v>
      </c>
      <c r="E35" s="121">
        <v>3</v>
      </c>
      <c r="F35" s="122" t="s">
        <v>75</v>
      </c>
      <c r="G35" s="123" t="s">
        <v>189</v>
      </c>
      <c r="H35" s="124">
        <v>126</v>
      </c>
      <c r="I35" s="125" t="s">
        <v>24</v>
      </c>
      <c r="J35" s="126"/>
      <c r="K35" s="127">
        <f>H35*J35</f>
        <v>0</v>
      </c>
      <c r="L35" s="128">
        <f>IF(D35="S",K35,"")</f>
        <v>0</v>
      </c>
      <c r="M35" s="129">
        <f>IF(OR(D35="P",D35="U"),K35,"")</f>
      </c>
      <c r="N35" s="129">
        <f>IF(D35="H",K35,"")</f>
      </c>
      <c r="O35" s="129">
        <f>IF(D35="V",K35,"")</f>
      </c>
      <c r="P35" s="130">
        <v>0.011</v>
      </c>
      <c r="Q35" s="130">
        <v>0</v>
      </c>
      <c r="R35" s="130">
        <v>0</v>
      </c>
      <c r="S35" s="131">
        <v>21</v>
      </c>
      <c r="T35" s="132">
        <f>K35*(S35+100)/100</f>
        <v>0</v>
      </c>
      <c r="U35" s="133"/>
    </row>
    <row r="36" spans="1:21" ht="12.75" outlineLevel="2">
      <c r="A36" s="3"/>
      <c r="B36" s="93"/>
      <c r="C36" s="93"/>
      <c r="D36" s="120" t="s">
        <v>6</v>
      </c>
      <c r="E36" s="121">
        <v>4</v>
      </c>
      <c r="F36" s="122" t="s">
        <v>76</v>
      </c>
      <c r="G36" s="123" t="s">
        <v>163</v>
      </c>
      <c r="H36" s="124">
        <v>42</v>
      </c>
      <c r="I36" s="125" t="s">
        <v>24</v>
      </c>
      <c r="J36" s="126"/>
      <c r="K36" s="127">
        <f>H36*J36</f>
        <v>0</v>
      </c>
      <c r="L36" s="128">
        <f>IF(D36="S",K36,"")</f>
        <v>0</v>
      </c>
      <c r="M36" s="129">
        <f>IF(OR(D36="P",D36="U"),K36,"")</f>
      </c>
      <c r="N36" s="129">
        <f>IF(D36="H",K36,"")</f>
      </c>
      <c r="O36" s="129">
        <f>IF(D36="V",K36,"")</f>
      </c>
      <c r="P36" s="130">
        <v>0.011</v>
      </c>
      <c r="Q36" s="130">
        <v>0</v>
      </c>
      <c r="R36" s="130">
        <v>0</v>
      </c>
      <c r="S36" s="131">
        <v>21</v>
      </c>
      <c r="T36" s="132">
        <f>K36*(S36+100)/100</f>
        <v>0</v>
      </c>
      <c r="U36" s="133"/>
    </row>
    <row r="37" spans="1:21" s="109" customFormat="1" ht="11.25" outlineLevel="2">
      <c r="A37" s="103"/>
      <c r="B37" s="103"/>
      <c r="C37" s="103"/>
      <c r="D37" s="103"/>
      <c r="E37" s="103"/>
      <c r="F37" s="103"/>
      <c r="G37" s="104" t="s">
        <v>173</v>
      </c>
      <c r="H37" s="103"/>
      <c r="I37" s="105"/>
      <c r="J37" s="103"/>
      <c r="K37" s="103"/>
      <c r="L37" s="106"/>
      <c r="M37" s="106"/>
      <c r="N37" s="106"/>
      <c r="O37" s="106"/>
      <c r="P37" s="107"/>
      <c r="Q37" s="103"/>
      <c r="R37" s="103"/>
      <c r="S37" s="108"/>
      <c r="T37" s="108"/>
      <c r="U37" s="103"/>
    </row>
    <row r="38" spans="1:21" ht="12.75" outlineLevel="1">
      <c r="A38" s="3"/>
      <c r="B38" s="94"/>
      <c r="C38" s="95" t="s">
        <v>16</v>
      </c>
      <c r="D38" s="96" t="s">
        <v>4</v>
      </c>
      <c r="E38" s="97"/>
      <c r="F38" s="97" t="s">
        <v>25</v>
      </c>
      <c r="G38" s="98" t="s">
        <v>150</v>
      </c>
      <c r="H38" s="97"/>
      <c r="I38" s="96"/>
      <c r="J38" s="97"/>
      <c r="K38" s="99">
        <f>SUBTOTAL(9,K39:K43)</f>
        <v>0</v>
      </c>
      <c r="L38" s="100">
        <f>SUBTOTAL(9,L39:L43)</f>
        <v>0</v>
      </c>
      <c r="M38" s="100">
        <f>SUBTOTAL(9,M39:M43)</f>
        <v>0</v>
      </c>
      <c r="N38" s="100">
        <f>SUBTOTAL(9,N39:N43)</f>
        <v>0</v>
      </c>
      <c r="O38" s="100">
        <f>SUBTOTAL(9,O39:O43)</f>
        <v>0</v>
      </c>
      <c r="P38" s="101">
        <f>SUMPRODUCT(P39:P43,H39:H43)</f>
        <v>0</v>
      </c>
      <c r="Q38" s="101">
        <f>SUMPRODUCT(Q39:Q43,H39:H43)</f>
        <v>0</v>
      </c>
      <c r="R38" s="101">
        <f>SUMPRODUCT(R39:R43,H39:H43)</f>
        <v>248.34599999998613</v>
      </c>
      <c r="S38" s="102">
        <f>SUMPRODUCT(S39:S43,K39:K43)/100</f>
        <v>0</v>
      </c>
      <c r="T38" s="102">
        <f>K38+S38</f>
        <v>0</v>
      </c>
      <c r="U38" s="93"/>
    </row>
    <row r="39" spans="1:21" ht="12.75" outlineLevel="2">
      <c r="A39" s="3"/>
      <c r="B39" s="110"/>
      <c r="C39" s="111"/>
      <c r="D39" s="112"/>
      <c r="E39" s="113" t="s">
        <v>155</v>
      </c>
      <c r="F39" s="114"/>
      <c r="G39" s="115"/>
      <c r="H39" s="114"/>
      <c r="I39" s="112"/>
      <c r="J39" s="114"/>
      <c r="K39" s="116"/>
      <c r="L39" s="117"/>
      <c r="M39" s="117"/>
      <c r="N39" s="117"/>
      <c r="O39" s="117"/>
      <c r="P39" s="118"/>
      <c r="Q39" s="118"/>
      <c r="R39" s="118"/>
      <c r="S39" s="119"/>
      <c r="T39" s="119"/>
      <c r="U39" s="93"/>
    </row>
    <row r="40" spans="1:21" ht="25.5" outlineLevel="2">
      <c r="A40" s="3"/>
      <c r="B40" s="93"/>
      <c r="C40" s="93"/>
      <c r="D40" s="120" t="s">
        <v>5</v>
      </c>
      <c r="E40" s="121">
        <v>1</v>
      </c>
      <c r="F40" s="122" t="s">
        <v>73</v>
      </c>
      <c r="G40" s="123" t="s">
        <v>187</v>
      </c>
      <c r="H40" s="124">
        <v>126</v>
      </c>
      <c r="I40" s="125" t="s">
        <v>29</v>
      </c>
      <c r="J40" s="126"/>
      <c r="K40" s="127">
        <f>H40*J40</f>
        <v>0</v>
      </c>
      <c r="L40" s="128">
        <f>IF(D40="S",K40,"")</f>
      </c>
      <c r="M40" s="129">
        <f>IF(OR(D40="P",D40="U"),K40,"")</f>
        <v>0</v>
      </c>
      <c r="N40" s="129">
        <f>IF(D40="H",K40,"")</f>
      </c>
      <c r="O40" s="129">
        <f>IF(D40="V",K40,"")</f>
      </c>
      <c r="P40" s="130">
        <v>0</v>
      </c>
      <c r="Q40" s="130">
        <v>0</v>
      </c>
      <c r="R40" s="130">
        <v>1.22400000000016</v>
      </c>
      <c r="S40" s="131">
        <v>21</v>
      </c>
      <c r="T40" s="132">
        <f>K40*(S40+100)/100</f>
        <v>0</v>
      </c>
      <c r="U40" s="133"/>
    </row>
    <row r="41" spans="1:21" ht="12.75" outlineLevel="2">
      <c r="A41" s="3"/>
      <c r="B41" s="93"/>
      <c r="C41" s="93"/>
      <c r="D41" s="120" t="s">
        <v>5</v>
      </c>
      <c r="E41" s="121">
        <v>2</v>
      </c>
      <c r="F41" s="122" t="s">
        <v>70</v>
      </c>
      <c r="G41" s="123" t="s">
        <v>184</v>
      </c>
      <c r="H41" s="124">
        <v>63</v>
      </c>
      <c r="I41" s="125" t="s">
        <v>29</v>
      </c>
      <c r="J41" s="126"/>
      <c r="K41" s="127">
        <f>H41*J41</f>
        <v>0</v>
      </c>
      <c r="L41" s="128">
        <f>IF(D41="S",K41,"")</f>
      </c>
      <c r="M41" s="129">
        <f>IF(OR(D41="P",D41="U"),K41,"")</f>
        <v>0</v>
      </c>
      <c r="N41" s="129">
        <f>IF(D41="H",K41,"")</f>
      </c>
      <c r="O41" s="129">
        <f>IF(D41="V",K41,"")</f>
      </c>
      <c r="P41" s="130">
        <v>0</v>
      </c>
      <c r="Q41" s="130">
        <v>0</v>
      </c>
      <c r="R41" s="130">
        <v>0.14799999999991087</v>
      </c>
      <c r="S41" s="131">
        <v>21</v>
      </c>
      <c r="T41" s="132">
        <f>K41*(S41+100)/100</f>
        <v>0</v>
      </c>
      <c r="U41" s="133"/>
    </row>
    <row r="42" spans="1:21" ht="25.5" outlineLevel="2">
      <c r="A42" s="3"/>
      <c r="B42" s="93"/>
      <c r="C42" s="93"/>
      <c r="D42" s="120" t="s">
        <v>5</v>
      </c>
      <c r="E42" s="121">
        <v>3</v>
      </c>
      <c r="F42" s="122" t="s">
        <v>69</v>
      </c>
      <c r="G42" s="123" t="s">
        <v>190</v>
      </c>
      <c r="H42" s="124">
        <v>504</v>
      </c>
      <c r="I42" s="125" t="s">
        <v>29</v>
      </c>
      <c r="J42" s="126"/>
      <c r="K42" s="127">
        <f>H42*J42</f>
        <v>0</v>
      </c>
      <c r="L42" s="128">
        <f>IF(D42="S",K42,"")</f>
      </c>
      <c r="M42" s="129">
        <f>IF(OR(D42="P",D42="U"),K42,"")</f>
        <v>0</v>
      </c>
      <c r="N42" s="129">
        <f>IF(D42="H",K42,"")</f>
      </c>
      <c r="O42" s="129">
        <f>IF(D42="V",K42,"")</f>
      </c>
      <c r="P42" s="130">
        <v>0</v>
      </c>
      <c r="Q42" s="130">
        <v>0</v>
      </c>
      <c r="R42" s="130">
        <v>0.06799999999998363</v>
      </c>
      <c r="S42" s="131">
        <v>21</v>
      </c>
      <c r="T42" s="132">
        <f>K42*(S42+100)/100</f>
        <v>0</v>
      </c>
      <c r="U42" s="133"/>
    </row>
    <row r="43" spans="1:21" ht="25.5" outlineLevel="2">
      <c r="A43" s="3"/>
      <c r="B43" s="93"/>
      <c r="C43" s="93"/>
      <c r="D43" s="120" t="s">
        <v>5</v>
      </c>
      <c r="E43" s="121">
        <v>4</v>
      </c>
      <c r="F43" s="122" t="s">
        <v>66</v>
      </c>
      <c r="G43" s="123" t="s">
        <v>194</v>
      </c>
      <c r="H43" s="124">
        <v>126</v>
      </c>
      <c r="I43" s="125" t="s">
        <v>29</v>
      </c>
      <c r="J43" s="126"/>
      <c r="K43" s="127">
        <f>H43*J43</f>
        <v>0</v>
      </c>
      <c r="L43" s="128">
        <f>IF(D43="S",K43,"")</f>
      </c>
      <c r="M43" s="129">
        <f>IF(OR(D43="P",D43="U"),K43,"")</f>
        <v>0</v>
      </c>
      <c r="N43" s="129">
        <f>IF(D43="H",K43,"")</f>
      </c>
      <c r="O43" s="129">
        <f>IF(D43="V",K43,"")</f>
      </c>
      <c r="P43" s="130">
        <v>0</v>
      </c>
      <c r="Q43" s="130">
        <v>0</v>
      </c>
      <c r="R43" s="130">
        <v>0.40099999999983993</v>
      </c>
      <c r="S43" s="131">
        <v>21</v>
      </c>
      <c r="T43" s="132">
        <f>K43*(S43+100)/100</f>
        <v>0</v>
      </c>
      <c r="U43" s="133"/>
    </row>
    <row r="44" spans="1:21" ht="12.75" outlineLevel="1">
      <c r="A44" s="3"/>
      <c r="B44" s="94"/>
      <c r="C44" s="95" t="s">
        <v>17</v>
      </c>
      <c r="D44" s="96" t="s">
        <v>4</v>
      </c>
      <c r="E44" s="97"/>
      <c r="F44" s="97" t="s">
        <v>26</v>
      </c>
      <c r="G44" s="98" t="s">
        <v>113</v>
      </c>
      <c r="H44" s="97"/>
      <c r="I44" s="96"/>
      <c r="J44" s="97"/>
      <c r="K44" s="99">
        <f>SUBTOTAL(9,K45:K52)</f>
        <v>0</v>
      </c>
      <c r="L44" s="100">
        <f>SUBTOTAL(9,L45:L52)</f>
        <v>0</v>
      </c>
      <c r="M44" s="100">
        <f>SUBTOTAL(9,M45:M52)</f>
        <v>0</v>
      </c>
      <c r="N44" s="100">
        <f>SUBTOTAL(9,N45:N52)</f>
        <v>0</v>
      </c>
      <c r="O44" s="100">
        <f>SUBTOTAL(9,O45:O52)</f>
        <v>0</v>
      </c>
      <c r="P44" s="101">
        <f>SUMPRODUCT(P45:P52,H45:H52)</f>
        <v>635.7844402240007</v>
      </c>
      <c r="Q44" s="101">
        <f>SUMPRODUCT(Q45:Q52,H45:H52)</f>
        <v>0.882</v>
      </c>
      <c r="R44" s="101">
        <f>SUMPRODUCT(R45:R52,H45:H52)</f>
        <v>221.40299999992877</v>
      </c>
      <c r="S44" s="102">
        <f>SUMPRODUCT(S45:S52,K45:K52)/100</f>
        <v>0</v>
      </c>
      <c r="T44" s="102">
        <f>K44+S44</f>
        <v>0</v>
      </c>
      <c r="U44" s="93"/>
    </row>
    <row r="45" spans="1:21" ht="12.75" outlineLevel="2">
      <c r="A45" s="3"/>
      <c r="B45" s="110"/>
      <c r="C45" s="111"/>
      <c r="D45" s="112"/>
      <c r="E45" s="113" t="s">
        <v>155</v>
      </c>
      <c r="F45" s="114"/>
      <c r="G45" s="115"/>
      <c r="H45" s="114"/>
      <c r="I45" s="112"/>
      <c r="J45" s="114"/>
      <c r="K45" s="116"/>
      <c r="L45" s="117"/>
      <c r="M45" s="117"/>
      <c r="N45" s="117"/>
      <c r="O45" s="117"/>
      <c r="P45" s="118"/>
      <c r="Q45" s="118"/>
      <c r="R45" s="118"/>
      <c r="S45" s="119"/>
      <c r="T45" s="119"/>
      <c r="U45" s="93"/>
    </row>
    <row r="46" spans="1:21" ht="12.75" outlineLevel="2">
      <c r="A46" s="3"/>
      <c r="B46" s="93"/>
      <c r="C46" s="93"/>
      <c r="D46" s="120" t="s">
        <v>5</v>
      </c>
      <c r="E46" s="121">
        <v>1</v>
      </c>
      <c r="F46" s="122" t="s">
        <v>84</v>
      </c>
      <c r="G46" s="123" t="s">
        <v>167</v>
      </c>
      <c r="H46" s="124">
        <v>42</v>
      </c>
      <c r="I46" s="125" t="s">
        <v>29</v>
      </c>
      <c r="J46" s="126"/>
      <c r="K46" s="127">
        <f aca="true" t="shared" si="14" ref="K46:K52">H46*J46</f>
        <v>0</v>
      </c>
      <c r="L46" s="128">
        <f aca="true" t="shared" si="15" ref="L46:L52">IF(D46="S",K46,"")</f>
      </c>
      <c r="M46" s="129">
        <f aca="true" t="shared" si="16" ref="M46:M52">IF(OR(D46="P",D46="U"),K46,"")</f>
        <v>0</v>
      </c>
      <c r="N46" s="129">
        <f aca="true" t="shared" si="17" ref="N46:N52">IF(D46="H",K46,"")</f>
      </c>
      <c r="O46" s="129">
        <f aca="true" t="shared" si="18" ref="O46:O52">IF(D46="V",K46,"")</f>
      </c>
      <c r="P46" s="130">
        <v>8.251200000002861E-05</v>
      </c>
      <c r="Q46" s="130">
        <v>0.001</v>
      </c>
      <c r="R46" s="130">
        <v>0.15199999999990155</v>
      </c>
      <c r="S46" s="131">
        <v>21</v>
      </c>
      <c r="T46" s="132">
        <f aca="true" t="shared" si="19" ref="T46:T52">K46*(S46+100)/100</f>
        <v>0</v>
      </c>
      <c r="U46" s="133"/>
    </row>
    <row r="47" spans="1:21" ht="12.75" outlineLevel="2">
      <c r="A47" s="3"/>
      <c r="B47" s="93"/>
      <c r="C47" s="93"/>
      <c r="D47" s="120" t="s">
        <v>5</v>
      </c>
      <c r="E47" s="121">
        <v>2</v>
      </c>
      <c r="F47" s="122" t="s">
        <v>85</v>
      </c>
      <c r="G47" s="123" t="s">
        <v>169</v>
      </c>
      <c r="H47" s="124">
        <v>420</v>
      </c>
      <c r="I47" s="125" t="s">
        <v>8</v>
      </c>
      <c r="J47" s="126"/>
      <c r="K47" s="127">
        <f t="shared" si="14"/>
        <v>0</v>
      </c>
      <c r="L47" s="128">
        <f t="shared" si="15"/>
      </c>
      <c r="M47" s="129">
        <f t="shared" si="16"/>
        <v>0</v>
      </c>
      <c r="N47" s="129">
        <f t="shared" si="17"/>
      </c>
      <c r="O47" s="129">
        <f t="shared" si="18"/>
      </c>
      <c r="P47" s="130">
        <v>0.0010268160000001753</v>
      </c>
      <c r="Q47" s="130">
        <v>0.002</v>
      </c>
      <c r="R47" s="130">
        <v>0.49199999999984817</v>
      </c>
      <c r="S47" s="131">
        <v>21</v>
      </c>
      <c r="T47" s="132">
        <f t="shared" si="19"/>
        <v>0</v>
      </c>
      <c r="U47" s="133"/>
    </row>
    <row r="48" spans="1:21" ht="12.75" outlineLevel="2">
      <c r="A48" s="3"/>
      <c r="B48" s="93"/>
      <c r="C48" s="93"/>
      <c r="D48" s="120" t="s">
        <v>5</v>
      </c>
      <c r="E48" s="121">
        <v>3</v>
      </c>
      <c r="F48" s="122" t="s">
        <v>77</v>
      </c>
      <c r="G48" s="123" t="s">
        <v>156</v>
      </c>
      <c r="H48" s="124">
        <v>12.6</v>
      </c>
      <c r="I48" s="125" t="s">
        <v>12</v>
      </c>
      <c r="J48" s="126"/>
      <c r="K48" s="127">
        <f t="shared" si="14"/>
        <v>0</v>
      </c>
      <c r="L48" s="128">
        <f t="shared" si="15"/>
      </c>
      <c r="M48" s="129">
        <f t="shared" si="16"/>
        <v>0</v>
      </c>
      <c r="N48" s="129">
        <f t="shared" si="17"/>
      </c>
      <c r="O48" s="129">
        <f t="shared" si="18"/>
      </c>
      <c r="P48" s="130">
        <v>0.10712000000005013</v>
      </c>
      <c r="Q48" s="130">
        <v>0</v>
      </c>
      <c r="R48" s="130">
        <v>0.6649999999997361</v>
      </c>
      <c r="S48" s="131">
        <v>21</v>
      </c>
      <c r="T48" s="132">
        <f t="shared" si="19"/>
        <v>0</v>
      </c>
      <c r="U48" s="133"/>
    </row>
    <row r="49" spans="1:21" ht="12.75" outlineLevel="2">
      <c r="A49" s="3"/>
      <c r="B49" s="93"/>
      <c r="C49" s="93"/>
      <c r="D49" s="120" t="s">
        <v>5</v>
      </c>
      <c r="E49" s="121">
        <v>4</v>
      </c>
      <c r="F49" s="122" t="s">
        <v>43</v>
      </c>
      <c r="G49" s="123" t="s">
        <v>140</v>
      </c>
      <c r="H49" s="124">
        <v>2</v>
      </c>
      <c r="I49" s="125" t="s">
        <v>93</v>
      </c>
      <c r="J49" s="126"/>
      <c r="K49" s="127">
        <f t="shared" si="14"/>
        <v>0</v>
      </c>
      <c r="L49" s="128">
        <f t="shared" si="15"/>
      </c>
      <c r="M49" s="129">
        <f t="shared" si="16"/>
        <v>0</v>
      </c>
      <c r="N49" s="129">
        <f t="shared" si="17"/>
      </c>
      <c r="O49" s="129">
        <f t="shared" si="18"/>
      </c>
      <c r="P49" s="130">
        <v>1</v>
      </c>
      <c r="Q49" s="130">
        <v>0</v>
      </c>
      <c r="R49" s="130">
        <v>0</v>
      </c>
      <c r="S49" s="131">
        <v>21</v>
      </c>
      <c r="T49" s="132">
        <f t="shared" si="19"/>
        <v>0</v>
      </c>
      <c r="U49" s="133"/>
    </row>
    <row r="50" spans="1:21" ht="12.75" outlineLevel="2">
      <c r="A50" s="3"/>
      <c r="B50" s="93"/>
      <c r="C50" s="93"/>
      <c r="D50" s="120" t="s">
        <v>5</v>
      </c>
      <c r="E50" s="121">
        <v>5</v>
      </c>
      <c r="F50" s="122" t="s">
        <v>44</v>
      </c>
      <c r="G50" s="123" t="s">
        <v>148</v>
      </c>
      <c r="H50" s="124">
        <v>504</v>
      </c>
      <c r="I50" s="125" t="s">
        <v>29</v>
      </c>
      <c r="J50" s="126"/>
      <c r="K50" s="127">
        <f t="shared" si="14"/>
        <v>0</v>
      </c>
      <c r="L50" s="128">
        <f t="shared" si="15"/>
      </c>
      <c r="M50" s="129">
        <f t="shared" si="16"/>
        <v>0</v>
      </c>
      <c r="N50" s="129">
        <f t="shared" si="17"/>
      </c>
      <c r="O50" s="129">
        <f t="shared" si="18"/>
      </c>
      <c r="P50" s="130">
        <v>1</v>
      </c>
      <c r="Q50" s="130">
        <v>0</v>
      </c>
      <c r="R50" s="130">
        <v>0</v>
      </c>
      <c r="S50" s="131">
        <v>21</v>
      </c>
      <c r="T50" s="132">
        <f t="shared" si="19"/>
        <v>0</v>
      </c>
      <c r="U50" s="133"/>
    </row>
    <row r="51" spans="1:21" ht="12.75" outlineLevel="2">
      <c r="A51" s="3"/>
      <c r="B51" s="93"/>
      <c r="C51" s="93"/>
      <c r="D51" s="120" t="s">
        <v>5</v>
      </c>
      <c r="E51" s="121">
        <v>6</v>
      </c>
      <c r="F51" s="122" t="s">
        <v>46</v>
      </c>
      <c r="G51" s="123" t="s">
        <v>149</v>
      </c>
      <c r="H51" s="124">
        <v>126</v>
      </c>
      <c r="I51" s="125" t="s">
        <v>29</v>
      </c>
      <c r="J51" s="126"/>
      <c r="K51" s="127">
        <f t="shared" si="14"/>
        <v>0</v>
      </c>
      <c r="L51" s="128">
        <f t="shared" si="15"/>
      </c>
      <c r="M51" s="129">
        <f t="shared" si="16"/>
        <v>0</v>
      </c>
      <c r="N51" s="129">
        <f t="shared" si="17"/>
      </c>
      <c r="O51" s="129">
        <f t="shared" si="18"/>
      </c>
      <c r="P51" s="130">
        <v>1</v>
      </c>
      <c r="Q51" s="130">
        <v>0</v>
      </c>
      <c r="R51" s="130">
        <v>0</v>
      </c>
      <c r="S51" s="131">
        <v>21</v>
      </c>
      <c r="T51" s="132">
        <f t="shared" si="19"/>
        <v>0</v>
      </c>
      <c r="U51" s="133"/>
    </row>
    <row r="52" spans="1:21" ht="12.75" outlineLevel="2">
      <c r="A52" s="3"/>
      <c r="B52" s="93"/>
      <c r="C52" s="93"/>
      <c r="D52" s="120" t="s">
        <v>5</v>
      </c>
      <c r="E52" s="121">
        <v>7</v>
      </c>
      <c r="F52" s="122" t="s">
        <v>45</v>
      </c>
      <c r="G52" s="123" t="s">
        <v>128</v>
      </c>
      <c r="H52" s="124">
        <v>2</v>
      </c>
      <c r="I52" s="125" t="s">
        <v>9</v>
      </c>
      <c r="J52" s="126"/>
      <c r="K52" s="127">
        <f t="shared" si="14"/>
        <v>0</v>
      </c>
      <c r="L52" s="128">
        <f t="shared" si="15"/>
      </c>
      <c r="M52" s="129">
        <f t="shared" si="16"/>
        <v>0</v>
      </c>
      <c r="N52" s="129">
        <f t="shared" si="17"/>
      </c>
      <c r="O52" s="129">
        <f t="shared" si="18"/>
      </c>
      <c r="P52" s="130">
        <v>1</v>
      </c>
      <c r="Q52" s="130">
        <v>0</v>
      </c>
      <c r="R52" s="130">
        <v>0</v>
      </c>
      <c r="S52" s="131">
        <v>21</v>
      </c>
      <c r="T52" s="132">
        <f t="shared" si="19"/>
        <v>0</v>
      </c>
      <c r="U52" s="133"/>
    </row>
    <row r="53" spans="1:21" ht="12.75" outlineLevel="1">
      <c r="A53" s="3"/>
      <c r="B53" s="94"/>
      <c r="C53" s="95" t="s">
        <v>18</v>
      </c>
      <c r="D53" s="96" t="s">
        <v>4</v>
      </c>
      <c r="E53" s="97"/>
      <c r="F53" s="97" t="s">
        <v>25</v>
      </c>
      <c r="G53" s="98" t="s">
        <v>131</v>
      </c>
      <c r="H53" s="97"/>
      <c r="I53" s="96"/>
      <c r="J53" s="97"/>
      <c r="K53" s="99">
        <f>SUBTOTAL(9,K54:K58)</f>
        <v>0</v>
      </c>
      <c r="L53" s="100">
        <f>SUBTOTAL(9,L54:L58)</f>
        <v>0</v>
      </c>
      <c r="M53" s="100">
        <f>SUBTOTAL(9,M54:M58)</f>
        <v>0</v>
      </c>
      <c r="N53" s="100">
        <f>SUBTOTAL(9,N54:N58)</f>
        <v>0</v>
      </c>
      <c r="O53" s="100">
        <f>SUBTOTAL(9,O54:O58)</f>
        <v>0</v>
      </c>
      <c r="P53" s="101">
        <f>SUMPRODUCT(P54:P58,H54:H58)</f>
        <v>0</v>
      </c>
      <c r="Q53" s="101">
        <f>SUMPRODUCT(Q54:Q58,H54:H58)</f>
        <v>0</v>
      </c>
      <c r="R53" s="101">
        <f>SUMPRODUCT(R54:R58,H54:H58)</f>
        <v>0</v>
      </c>
      <c r="S53" s="102">
        <f>SUMPRODUCT(S54:S58,K54:K58)/100</f>
        <v>0</v>
      </c>
      <c r="T53" s="102">
        <f>K53+S53</f>
        <v>0</v>
      </c>
      <c r="U53" s="93"/>
    </row>
    <row r="54" spans="1:21" ht="12.75" outlineLevel="2">
      <c r="A54" s="3"/>
      <c r="B54" s="110"/>
      <c r="C54" s="111"/>
      <c r="D54" s="112"/>
      <c r="E54" s="113" t="s">
        <v>155</v>
      </c>
      <c r="F54" s="114"/>
      <c r="G54" s="115"/>
      <c r="H54" s="114"/>
      <c r="I54" s="112"/>
      <c r="J54" s="114"/>
      <c r="K54" s="116"/>
      <c r="L54" s="117"/>
      <c r="M54" s="117"/>
      <c r="N54" s="117"/>
      <c r="O54" s="117"/>
      <c r="P54" s="118"/>
      <c r="Q54" s="118"/>
      <c r="R54" s="118"/>
      <c r="S54" s="119"/>
      <c r="T54" s="119"/>
      <c r="U54" s="93"/>
    </row>
    <row r="55" spans="1:21" ht="12.75" outlineLevel="2">
      <c r="A55" s="3"/>
      <c r="B55" s="93"/>
      <c r="C55" s="93"/>
      <c r="D55" s="120" t="s">
        <v>5</v>
      </c>
      <c r="E55" s="121">
        <v>1</v>
      </c>
      <c r="F55" s="122" t="s">
        <v>111</v>
      </c>
      <c r="G55" s="123" t="s">
        <v>158</v>
      </c>
      <c r="H55" s="124">
        <v>24</v>
      </c>
      <c r="I55" s="125" t="s">
        <v>7</v>
      </c>
      <c r="J55" s="126"/>
      <c r="K55" s="127">
        <f>H55*J55</f>
        <v>0</v>
      </c>
      <c r="L55" s="128">
        <f>IF(D55="S",K55,"")</f>
      </c>
      <c r="M55" s="129">
        <f>IF(OR(D55="P",D55="U"),K55,"")</f>
        <v>0</v>
      </c>
      <c r="N55" s="129">
        <f>IF(D55="H",K55,"")</f>
      </c>
      <c r="O55" s="129">
        <f>IF(D55="V",K55,"")</f>
      </c>
      <c r="P55" s="130">
        <v>0</v>
      </c>
      <c r="Q55" s="130">
        <v>0</v>
      </c>
      <c r="R55" s="130">
        <v>0</v>
      </c>
      <c r="S55" s="131">
        <v>21</v>
      </c>
      <c r="T55" s="132">
        <f>K55*(S55+100)/100</f>
        <v>0</v>
      </c>
      <c r="U55" s="133"/>
    </row>
    <row r="56" spans="1:21" ht="12.75" outlineLevel="2">
      <c r="A56" s="3"/>
      <c r="B56" s="93"/>
      <c r="C56" s="93"/>
      <c r="D56" s="120" t="s">
        <v>5</v>
      </c>
      <c r="E56" s="121">
        <v>2</v>
      </c>
      <c r="F56" s="122" t="s">
        <v>103</v>
      </c>
      <c r="G56" s="123" t="s">
        <v>138</v>
      </c>
      <c r="H56" s="124">
        <v>6</v>
      </c>
      <c r="I56" s="125" t="s">
        <v>7</v>
      </c>
      <c r="J56" s="126"/>
      <c r="K56" s="127">
        <f>H56*J56</f>
        <v>0</v>
      </c>
      <c r="L56" s="128">
        <f>IF(D56="S",K56,"")</f>
      </c>
      <c r="M56" s="129">
        <f>IF(OR(D56="P",D56="U"),K56,"")</f>
        <v>0</v>
      </c>
      <c r="N56" s="129">
        <f>IF(D56="H",K56,"")</f>
      </c>
      <c r="O56" s="129">
        <f>IF(D56="V",K56,"")</f>
      </c>
      <c r="P56" s="130">
        <v>0</v>
      </c>
      <c r="Q56" s="130">
        <v>0</v>
      </c>
      <c r="R56" s="130">
        <v>0</v>
      </c>
      <c r="S56" s="131">
        <v>21</v>
      </c>
      <c r="T56" s="132">
        <f>K56*(S56+100)/100</f>
        <v>0</v>
      </c>
      <c r="U56" s="133"/>
    </row>
    <row r="57" spans="1:21" ht="12.75" outlineLevel="2">
      <c r="A57" s="3"/>
      <c r="B57" s="93"/>
      <c r="C57" s="93"/>
      <c r="D57" s="120" t="s">
        <v>5</v>
      </c>
      <c r="E57" s="121">
        <v>3</v>
      </c>
      <c r="F57" s="122" t="s">
        <v>47</v>
      </c>
      <c r="G57" s="123" t="s">
        <v>157</v>
      </c>
      <c r="H57" s="124">
        <v>12</v>
      </c>
      <c r="I57" s="125" t="s">
        <v>7</v>
      </c>
      <c r="J57" s="126"/>
      <c r="K57" s="127">
        <f>H57*J57</f>
        <v>0</v>
      </c>
      <c r="L57" s="128">
        <f>IF(D57="S",K57,"")</f>
      </c>
      <c r="M57" s="129">
        <f>IF(OR(D57="P",D57="U"),K57,"")</f>
        <v>0</v>
      </c>
      <c r="N57" s="129">
        <f>IF(D57="H",K57,"")</f>
      </c>
      <c r="O57" s="129">
        <f>IF(D57="V",K57,"")</f>
      </c>
      <c r="P57" s="130">
        <v>0</v>
      </c>
      <c r="Q57" s="130">
        <v>0</v>
      </c>
      <c r="R57" s="130">
        <v>0</v>
      </c>
      <c r="S57" s="131">
        <v>21</v>
      </c>
      <c r="T57" s="132">
        <f>K57*(S57+100)/100</f>
        <v>0</v>
      </c>
      <c r="U57" s="133"/>
    </row>
    <row r="58" spans="1:21" s="109" customFormat="1" ht="22.5" outlineLevel="2">
      <c r="A58" s="103"/>
      <c r="B58" s="103"/>
      <c r="C58" s="103"/>
      <c r="D58" s="103"/>
      <c r="E58" s="103"/>
      <c r="F58" s="103"/>
      <c r="G58" s="104" t="s">
        <v>192</v>
      </c>
      <c r="H58" s="103"/>
      <c r="I58" s="105"/>
      <c r="J58" s="103"/>
      <c r="K58" s="103"/>
      <c r="L58" s="106"/>
      <c r="M58" s="106"/>
      <c r="N58" s="106"/>
      <c r="O58" s="106"/>
      <c r="P58" s="107"/>
      <c r="Q58" s="103"/>
      <c r="R58" s="103"/>
      <c r="S58" s="108"/>
      <c r="T58" s="108"/>
      <c r="U58" s="103"/>
    </row>
    <row r="59" spans="1:21" ht="12.75" outlineLevel="1">
      <c r="A59" s="3"/>
      <c r="B59" s="94"/>
      <c r="C59" s="95" t="s">
        <v>19</v>
      </c>
      <c r="D59" s="96" t="s">
        <v>4</v>
      </c>
      <c r="E59" s="97"/>
      <c r="F59" s="97" t="s">
        <v>27</v>
      </c>
      <c r="G59" s="98" t="s">
        <v>38</v>
      </c>
      <c r="H59" s="97"/>
      <c r="I59" s="96"/>
      <c r="J59" s="97"/>
      <c r="K59" s="99">
        <f>SUBTOTAL(9,K60:K67)</f>
        <v>0</v>
      </c>
      <c r="L59" s="100">
        <f>SUBTOTAL(9,L60:L67)</f>
        <v>0</v>
      </c>
      <c r="M59" s="100">
        <f>SUBTOTAL(9,M60:M67)</f>
        <v>0</v>
      </c>
      <c r="N59" s="100">
        <f>SUBTOTAL(9,N60:N67)</f>
        <v>0</v>
      </c>
      <c r="O59" s="100">
        <f>SUBTOTAL(9,O60:O67)</f>
        <v>0</v>
      </c>
      <c r="P59" s="101">
        <f>SUMPRODUCT(P60:P67,H60:H67)</f>
        <v>0.030914899999984168</v>
      </c>
      <c r="Q59" s="101">
        <f>SUMPRODUCT(Q60:Q67,H60:H67)</f>
        <v>0</v>
      </c>
      <c r="R59" s="101">
        <f>SUMPRODUCT(R60:R67,H60:H67)</f>
        <v>108.2280000000041</v>
      </c>
      <c r="S59" s="102">
        <f>SUMPRODUCT(S60:S67,K60:K67)/100</f>
        <v>0</v>
      </c>
      <c r="T59" s="102">
        <f>K59+S59</f>
        <v>0</v>
      </c>
      <c r="U59" s="93"/>
    </row>
    <row r="60" spans="1:21" ht="12.75" outlineLevel="2">
      <c r="A60" s="3"/>
      <c r="B60" s="110"/>
      <c r="C60" s="111"/>
      <c r="D60" s="112"/>
      <c r="E60" s="113" t="s">
        <v>155</v>
      </c>
      <c r="F60" s="114"/>
      <c r="G60" s="115"/>
      <c r="H60" s="114"/>
      <c r="I60" s="112"/>
      <c r="J60" s="114"/>
      <c r="K60" s="116"/>
      <c r="L60" s="117"/>
      <c r="M60" s="117"/>
      <c r="N60" s="117"/>
      <c r="O60" s="117"/>
      <c r="P60" s="118"/>
      <c r="Q60" s="118"/>
      <c r="R60" s="118"/>
      <c r="S60" s="119"/>
      <c r="T60" s="119"/>
      <c r="U60" s="93"/>
    </row>
    <row r="61" spans="1:21" ht="12.75" outlineLevel="2">
      <c r="A61" s="3"/>
      <c r="B61" s="93"/>
      <c r="C61" s="93"/>
      <c r="D61" s="120" t="s">
        <v>5</v>
      </c>
      <c r="E61" s="121">
        <v>1</v>
      </c>
      <c r="F61" s="122" t="s">
        <v>80</v>
      </c>
      <c r="G61" s="123" t="s">
        <v>172</v>
      </c>
      <c r="H61" s="124">
        <v>1228</v>
      </c>
      <c r="I61" s="125" t="s">
        <v>12</v>
      </c>
      <c r="J61" s="126"/>
      <c r="K61" s="127">
        <f>H61*J61</f>
        <v>0</v>
      </c>
      <c r="L61" s="128">
        <f>IF(D61="S",K61,"")</f>
      </c>
      <c r="M61" s="129">
        <f>IF(OR(D61="P",D61="U"),K61,"")</f>
        <v>0</v>
      </c>
      <c r="N61" s="129">
        <f>IF(D61="H",K61,"")</f>
      </c>
      <c r="O61" s="129">
        <f>IF(D61="V",K61,"")</f>
      </c>
      <c r="P61" s="130">
        <v>0</v>
      </c>
      <c r="Q61" s="130">
        <v>0</v>
      </c>
      <c r="R61" s="130">
        <v>0.05000000000001137</v>
      </c>
      <c r="S61" s="131">
        <v>21</v>
      </c>
      <c r="T61" s="132">
        <f>K61*(S61+100)/100</f>
        <v>0</v>
      </c>
      <c r="U61" s="133"/>
    </row>
    <row r="62" spans="1:21" ht="12.75" outlineLevel="2">
      <c r="A62" s="3"/>
      <c r="B62" s="93"/>
      <c r="C62" s="93"/>
      <c r="D62" s="120" t="s">
        <v>5</v>
      </c>
      <c r="E62" s="121">
        <v>2</v>
      </c>
      <c r="F62" s="122" t="s">
        <v>78</v>
      </c>
      <c r="G62" s="123" t="s">
        <v>177</v>
      </c>
      <c r="H62" s="124">
        <v>1228</v>
      </c>
      <c r="I62" s="125" t="s">
        <v>12</v>
      </c>
      <c r="J62" s="126"/>
      <c r="K62" s="127">
        <f>H62*J62</f>
        <v>0</v>
      </c>
      <c r="L62" s="128">
        <f>IF(D62="S",K62,"")</f>
      </c>
      <c r="M62" s="129">
        <f>IF(OR(D62="P",D62="U"),K62,"")</f>
        <v>0</v>
      </c>
      <c r="N62" s="129">
        <f>IF(D62="H",K62,"")</f>
      </c>
      <c r="O62" s="129">
        <f>IF(D62="V",K62,"")</f>
      </c>
      <c r="P62" s="130">
        <v>0</v>
      </c>
      <c r="Q62" s="130">
        <v>0</v>
      </c>
      <c r="R62" s="130">
        <v>0</v>
      </c>
      <c r="S62" s="131">
        <v>21</v>
      </c>
      <c r="T62" s="132">
        <f>K62*(S62+100)/100</f>
        <v>0</v>
      </c>
      <c r="U62" s="133"/>
    </row>
    <row r="63" spans="1:21" ht="12.75" outlineLevel="2">
      <c r="A63" s="3"/>
      <c r="B63" s="93"/>
      <c r="C63" s="93"/>
      <c r="D63" s="120" t="s">
        <v>5</v>
      </c>
      <c r="E63" s="121">
        <v>3</v>
      </c>
      <c r="F63" s="122" t="s">
        <v>79</v>
      </c>
      <c r="G63" s="123" t="s">
        <v>182</v>
      </c>
      <c r="H63" s="124">
        <v>1228</v>
      </c>
      <c r="I63" s="125" t="s">
        <v>12</v>
      </c>
      <c r="J63" s="126"/>
      <c r="K63" s="127">
        <f>H63*J63</f>
        <v>0</v>
      </c>
      <c r="L63" s="128">
        <f>IF(D63="S",K63,"")</f>
      </c>
      <c r="M63" s="129">
        <f>IF(OR(D63="P",D63="U"),K63,"")</f>
        <v>0</v>
      </c>
      <c r="N63" s="129">
        <f>IF(D63="H",K63,"")</f>
      </c>
      <c r="O63" s="129">
        <f>IF(D63="V",K63,"")</f>
      </c>
      <c r="P63" s="130">
        <v>1.3299999999989878E-05</v>
      </c>
      <c r="Q63" s="130">
        <v>0</v>
      </c>
      <c r="R63" s="130">
        <v>0.006000000000000227</v>
      </c>
      <c r="S63" s="131">
        <v>21</v>
      </c>
      <c r="T63" s="132">
        <f>K63*(S63+100)/100</f>
        <v>0</v>
      </c>
      <c r="U63" s="133"/>
    </row>
    <row r="64" spans="1:21" ht="12.75" outlineLevel="2">
      <c r="A64" s="3"/>
      <c r="B64" s="93"/>
      <c r="C64" s="93"/>
      <c r="D64" s="120" t="s">
        <v>5</v>
      </c>
      <c r="E64" s="121">
        <v>4</v>
      </c>
      <c r="F64" s="122" t="s">
        <v>82</v>
      </c>
      <c r="G64" s="123" t="s">
        <v>170</v>
      </c>
      <c r="H64" s="124">
        <v>1228</v>
      </c>
      <c r="I64" s="125" t="s">
        <v>12</v>
      </c>
      <c r="J64" s="126"/>
      <c r="K64" s="127">
        <f>H64*J64</f>
        <v>0</v>
      </c>
      <c r="L64" s="128">
        <f>IF(D64="S",K64,"")</f>
      </c>
      <c r="M64" s="129">
        <f>IF(OR(D64="P",D64="U"),K64,"")</f>
        <v>0</v>
      </c>
      <c r="N64" s="129">
        <f>IF(D64="H",K64,"")</f>
      </c>
      <c r="O64" s="129">
        <f>IF(D64="V",K64,"")</f>
      </c>
      <c r="P64" s="130">
        <v>1.1874999999997231E-05</v>
      </c>
      <c r="Q64" s="130">
        <v>0</v>
      </c>
      <c r="R64" s="130">
        <v>0.015999999999991132</v>
      </c>
      <c r="S64" s="131">
        <v>21</v>
      </c>
      <c r="T64" s="132">
        <f>K64*(S64+100)/100</f>
        <v>0</v>
      </c>
      <c r="U64" s="133"/>
    </row>
    <row r="65" spans="1:21" ht="12.75" outlineLevel="2">
      <c r="A65" s="3"/>
      <c r="B65" s="93"/>
      <c r="C65" s="93"/>
      <c r="D65" s="120" t="s">
        <v>5</v>
      </c>
      <c r="E65" s="121">
        <v>5</v>
      </c>
      <c r="F65" s="122" t="s">
        <v>81</v>
      </c>
      <c r="G65" s="123" t="s">
        <v>175</v>
      </c>
      <c r="H65" s="124">
        <v>1228</v>
      </c>
      <c r="I65" s="125" t="s">
        <v>12</v>
      </c>
      <c r="J65" s="126"/>
      <c r="K65" s="127">
        <f>H65*J65</f>
        <v>0</v>
      </c>
      <c r="L65" s="128">
        <f>IF(D65="S",K65,"")</f>
      </c>
      <c r="M65" s="129">
        <f>IF(OR(D65="P",D65="U"),K65,"")</f>
        <v>0</v>
      </c>
      <c r="N65" s="129">
        <f>IF(D65="H",K65,"")</f>
      </c>
      <c r="O65" s="129">
        <f>IF(D65="V",K65,"")</f>
      </c>
      <c r="P65" s="130">
        <v>0</v>
      </c>
      <c r="Q65" s="130">
        <v>0</v>
      </c>
      <c r="R65" s="130">
        <v>0.009000000000000341</v>
      </c>
      <c r="S65" s="131">
        <v>21</v>
      </c>
      <c r="T65" s="132">
        <f>K65*(S65+100)/100</f>
        <v>0</v>
      </c>
      <c r="U65" s="133"/>
    </row>
    <row r="66" spans="1:21" s="109" customFormat="1" ht="11.25" outlineLevel="2">
      <c r="A66" s="103"/>
      <c r="B66" s="103"/>
      <c r="C66" s="103"/>
      <c r="D66" s="103"/>
      <c r="E66" s="103"/>
      <c r="F66" s="103"/>
      <c r="G66" s="104" t="s">
        <v>126</v>
      </c>
      <c r="H66" s="103"/>
      <c r="I66" s="105"/>
      <c r="J66" s="103"/>
      <c r="K66" s="103"/>
      <c r="L66" s="106"/>
      <c r="M66" s="106"/>
      <c r="N66" s="106"/>
      <c r="O66" s="106"/>
      <c r="P66" s="107"/>
      <c r="Q66" s="103"/>
      <c r="R66" s="103"/>
      <c r="S66" s="108"/>
      <c r="T66" s="108"/>
      <c r="U66" s="103"/>
    </row>
    <row r="67" spans="1:21" ht="12.75" outlineLevel="2">
      <c r="A67" s="3"/>
      <c r="B67" s="93"/>
      <c r="C67" s="93"/>
      <c r="D67" s="120" t="s">
        <v>5</v>
      </c>
      <c r="E67" s="121">
        <v>6</v>
      </c>
      <c r="F67" s="122" t="s">
        <v>83</v>
      </c>
      <c r="G67" s="123" t="s">
        <v>144</v>
      </c>
      <c r="H67" s="124">
        <v>584</v>
      </c>
      <c r="I67" s="125" t="s">
        <v>12</v>
      </c>
      <c r="J67" s="126"/>
      <c r="K67" s="127">
        <f>H67*J67</f>
        <v>0</v>
      </c>
      <c r="L67" s="128">
        <f>IF(D67="S",K67,"")</f>
      </c>
      <c r="M67" s="129">
        <f>IF(OR(D67="P",D67="U"),K67,"")</f>
        <v>0</v>
      </c>
      <c r="N67" s="129">
        <f>IF(D67="H",K67,"")</f>
      </c>
      <c r="O67" s="129">
        <f>IF(D67="V",K67,"")</f>
      </c>
      <c r="P67" s="130">
        <v>0</v>
      </c>
      <c r="Q67" s="130">
        <v>0</v>
      </c>
      <c r="R67" s="130">
        <v>0.015000000000000568</v>
      </c>
      <c r="S67" s="131">
        <v>21</v>
      </c>
      <c r="T67" s="132">
        <f>K67*(S67+100)/100</f>
        <v>0</v>
      </c>
      <c r="U67" s="133"/>
    </row>
    <row r="68" spans="1:21" ht="12.75" outlineLevel="1">
      <c r="A68" s="3"/>
      <c r="B68" s="94"/>
      <c r="C68" s="95" t="s">
        <v>20</v>
      </c>
      <c r="D68" s="96" t="s">
        <v>4</v>
      </c>
      <c r="E68" s="97"/>
      <c r="F68" s="97" t="s">
        <v>28</v>
      </c>
      <c r="G68" s="98" t="s">
        <v>119</v>
      </c>
      <c r="H68" s="97"/>
      <c r="I68" s="96"/>
      <c r="J68" s="97"/>
      <c r="K68" s="99">
        <f>SUBTOTAL(9,K69:K70)</f>
        <v>0</v>
      </c>
      <c r="L68" s="100">
        <f>SUBTOTAL(9,L69:L70)</f>
        <v>0</v>
      </c>
      <c r="M68" s="100">
        <f>SUBTOTAL(9,M69:M70)</f>
        <v>0</v>
      </c>
      <c r="N68" s="100">
        <f>SUBTOTAL(9,N69:N70)</f>
        <v>0</v>
      </c>
      <c r="O68" s="100">
        <f>SUBTOTAL(9,O69:O70)</f>
        <v>0</v>
      </c>
      <c r="P68" s="101">
        <f>SUMPRODUCT(P69:P70,H69:H70)</f>
        <v>0</v>
      </c>
      <c r="Q68" s="101">
        <f>SUMPRODUCT(Q69:Q70,H69:H70)</f>
        <v>0.0015</v>
      </c>
      <c r="R68" s="101">
        <f>SUMPRODUCT(R69:R70,H69:H70)</f>
        <v>0.001875000000001137</v>
      </c>
      <c r="S68" s="102">
        <f>SUMPRODUCT(S69:S70,K69:K70)/100</f>
        <v>0</v>
      </c>
      <c r="T68" s="102">
        <f>K68+S68</f>
        <v>0</v>
      </c>
      <c r="U68" s="93"/>
    </row>
    <row r="69" spans="1:21" ht="12.75" outlineLevel="2">
      <c r="A69" s="3"/>
      <c r="B69" s="110"/>
      <c r="C69" s="111"/>
      <c r="D69" s="112"/>
      <c r="E69" s="113" t="s">
        <v>155</v>
      </c>
      <c r="F69" s="114"/>
      <c r="G69" s="115"/>
      <c r="H69" s="114"/>
      <c r="I69" s="112"/>
      <c r="J69" s="114"/>
      <c r="K69" s="116"/>
      <c r="L69" s="117"/>
      <c r="M69" s="117"/>
      <c r="N69" s="117"/>
      <c r="O69" s="117"/>
      <c r="P69" s="118"/>
      <c r="Q69" s="118"/>
      <c r="R69" s="118"/>
      <c r="S69" s="119"/>
      <c r="T69" s="119"/>
      <c r="U69" s="93"/>
    </row>
    <row r="70" spans="1:21" ht="12.75" outlineLevel="2">
      <c r="A70" s="3"/>
      <c r="B70" s="93"/>
      <c r="C70" s="93"/>
      <c r="D70" s="120" t="s">
        <v>5</v>
      </c>
      <c r="E70" s="121">
        <v>1</v>
      </c>
      <c r="F70" s="122" t="s">
        <v>95</v>
      </c>
      <c r="G70" s="123" t="s">
        <v>160</v>
      </c>
      <c r="H70" s="124">
        <v>0.025</v>
      </c>
      <c r="I70" s="125" t="s">
        <v>0</v>
      </c>
      <c r="J70" s="126"/>
      <c r="K70" s="127">
        <f>H70*J70</f>
        <v>0</v>
      </c>
      <c r="L70" s="128">
        <f>IF(D70="S",K70,"")</f>
      </c>
      <c r="M70" s="129">
        <f>IF(OR(D70="P",D70="U"),K70,"")</f>
        <v>0</v>
      </c>
      <c r="N70" s="129">
        <f>IF(D70="H",K70,"")</f>
      </c>
      <c r="O70" s="129">
        <f>IF(D70="V",K70,"")</f>
      </c>
      <c r="P70" s="130">
        <v>0</v>
      </c>
      <c r="Q70" s="130">
        <v>0.06</v>
      </c>
      <c r="R70" s="130">
        <v>0.07500000000004547</v>
      </c>
      <c r="S70" s="131">
        <v>21</v>
      </c>
      <c r="T70" s="132">
        <f>K70*(S70+100)/100</f>
        <v>0</v>
      </c>
      <c r="U70" s="133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Janečková</dc:creator>
  <cp:keywords/>
  <dc:description/>
  <cp:lastModifiedBy>Microsoft</cp:lastModifiedBy>
  <dcterms:created xsi:type="dcterms:W3CDTF">2017-05-04T10:23:14Z</dcterms:created>
  <dcterms:modified xsi:type="dcterms:W3CDTF">2017-05-25T16:37:30Z</dcterms:modified>
  <cp:category/>
  <cp:version/>
  <cp:contentType/>
  <cp:contentStatus/>
</cp:coreProperties>
</file>