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 activeTab="2"/>
  </bookViews>
  <sheets>
    <sheet name="Stavba" sheetId="1" r:id="rId1"/>
    <sheet name="VzorPolozky" sheetId="2" state="hidden" r:id="rId2"/>
    <sheet name="01 01 Pol" sheetId="3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01 Pol'!$1:$6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01 Pol'!$A$1:$T$42</definedName>
    <definedName name="_xlnm.Print_Area" localSheetId="0">Stavba!$A$1:$J$45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>Stavba!$A:$A</definedName>
    <definedName name="Z_B7E7C763_C459_487D_8ABA_5CFDDFBD5A84_.wvu.PrintArea" localSheetId="0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41" i="3" l="1"/>
  <c r="F40" i="1" s="1"/>
  <c r="S39" i="3"/>
  <c r="Q39" i="3"/>
  <c r="O39" i="3"/>
  <c r="K39" i="3"/>
  <c r="I39" i="3"/>
  <c r="G39" i="3"/>
  <c r="S38" i="3"/>
  <c r="Q38" i="3"/>
  <c r="O38" i="3"/>
  <c r="K38" i="3"/>
  <c r="I38" i="3"/>
  <c r="G38" i="3"/>
  <c r="M38" i="3" s="1"/>
  <c r="S37" i="3"/>
  <c r="S35" i="3"/>
  <c r="Q35" i="3"/>
  <c r="O35" i="3"/>
  <c r="K35" i="3"/>
  <c r="I35" i="3"/>
  <c r="G35" i="3"/>
  <c r="M35" i="3" s="1"/>
  <c r="S34" i="3"/>
  <c r="Q34" i="3"/>
  <c r="O34" i="3"/>
  <c r="K34" i="3"/>
  <c r="I34" i="3"/>
  <c r="G34" i="3"/>
  <c r="M34" i="3" s="1"/>
  <c r="S33" i="3"/>
  <c r="Q33" i="3"/>
  <c r="O33" i="3"/>
  <c r="K33" i="3"/>
  <c r="I33" i="3"/>
  <c r="G33" i="3"/>
  <c r="M33" i="3" s="1"/>
  <c r="S31" i="3"/>
  <c r="Q31" i="3"/>
  <c r="O31" i="3"/>
  <c r="K31" i="3"/>
  <c r="I31" i="3"/>
  <c r="G31" i="3"/>
  <c r="M31" i="3" s="1"/>
  <c r="E29" i="3"/>
  <c r="Q29" i="3" s="1"/>
  <c r="S26" i="3"/>
  <c r="Q26" i="3"/>
  <c r="O26" i="3"/>
  <c r="K26" i="3"/>
  <c r="I26" i="3"/>
  <c r="G26" i="3"/>
  <c r="M26" i="3" s="1"/>
  <c r="S23" i="3"/>
  <c r="Q23" i="3"/>
  <c r="O23" i="3"/>
  <c r="K23" i="3"/>
  <c r="I23" i="3"/>
  <c r="G23" i="3"/>
  <c r="M23" i="3" s="1"/>
  <c r="S22" i="3"/>
  <c r="Q22" i="3"/>
  <c r="O22" i="3"/>
  <c r="K22" i="3"/>
  <c r="I22" i="3"/>
  <c r="G22" i="3"/>
  <c r="M22" i="3" s="1"/>
  <c r="S21" i="3"/>
  <c r="Q21" i="3"/>
  <c r="O21" i="3"/>
  <c r="K21" i="3"/>
  <c r="I21" i="3"/>
  <c r="G21" i="3"/>
  <c r="M21" i="3" s="1"/>
  <c r="S20" i="3"/>
  <c r="Q20" i="3"/>
  <c r="O20" i="3"/>
  <c r="K20" i="3"/>
  <c r="I20" i="3"/>
  <c r="G20" i="3"/>
  <c r="M20" i="3" s="1"/>
  <c r="E18" i="3"/>
  <c r="O18" i="3" s="1"/>
  <c r="S17" i="3"/>
  <c r="Q17" i="3"/>
  <c r="O17" i="3"/>
  <c r="K17" i="3"/>
  <c r="I17" i="3"/>
  <c r="G17" i="3"/>
  <c r="M17" i="3" s="1"/>
  <c r="S16" i="3"/>
  <c r="Q16" i="3"/>
  <c r="O16" i="3"/>
  <c r="K16" i="3"/>
  <c r="I16" i="3"/>
  <c r="G16" i="3"/>
  <c r="M16" i="3" s="1"/>
  <c r="S15" i="3"/>
  <c r="Q15" i="3"/>
  <c r="O15" i="3"/>
  <c r="K15" i="3"/>
  <c r="I15" i="3"/>
  <c r="G15" i="3"/>
  <c r="M15" i="3" s="1"/>
  <c r="E13" i="3"/>
  <c r="O13" i="3" s="1"/>
  <c r="E11" i="3"/>
  <c r="K11" i="3" s="1"/>
  <c r="S10" i="3"/>
  <c r="Q10" i="3"/>
  <c r="O10" i="3"/>
  <c r="K10" i="3"/>
  <c r="I10" i="3"/>
  <c r="G10" i="3"/>
  <c r="S8" i="3"/>
  <c r="S7" i="3" s="1"/>
  <c r="Q8" i="3"/>
  <c r="Q7" i="3" s="1"/>
  <c r="O8" i="3"/>
  <c r="O7" i="3" s="1"/>
  <c r="K8" i="3"/>
  <c r="K7" i="3" s="1"/>
  <c r="I8" i="3"/>
  <c r="I7" i="3" s="1"/>
  <c r="G8" i="3"/>
  <c r="M8" i="3" s="1"/>
  <c r="M7" i="3" s="1"/>
  <c r="G38" i="1"/>
  <c r="F38" i="1"/>
  <c r="J28" i="1"/>
  <c r="J27" i="1"/>
  <c r="J26" i="1"/>
  <c r="E26" i="1"/>
  <c r="J25" i="1"/>
  <c r="J24" i="1"/>
  <c r="E24" i="1"/>
  <c r="J23" i="1"/>
  <c r="I18" i="3" l="1"/>
  <c r="Q13" i="3"/>
  <c r="K37" i="3"/>
  <c r="G13" i="3"/>
  <c r="M13" i="3" s="1"/>
  <c r="Q18" i="3"/>
  <c r="I37" i="3"/>
  <c r="G37" i="3"/>
  <c r="Q37" i="3"/>
  <c r="I11" i="3"/>
  <c r="S11" i="3"/>
  <c r="K13" i="3"/>
  <c r="G11" i="3"/>
  <c r="M11" i="3" s="1"/>
  <c r="Q11" i="3"/>
  <c r="Q9" i="3" s="1"/>
  <c r="I13" i="3"/>
  <c r="S13" i="3"/>
  <c r="O37" i="3"/>
  <c r="O11" i="3"/>
  <c r="O9" i="3" s="1"/>
  <c r="Q25" i="3"/>
  <c r="F39" i="1"/>
  <c r="G7" i="3"/>
  <c r="M10" i="3"/>
  <c r="K18" i="3"/>
  <c r="S18" i="3"/>
  <c r="G29" i="3"/>
  <c r="O29" i="3"/>
  <c r="O25" i="3" s="1"/>
  <c r="F41" i="1"/>
  <c r="G18" i="3"/>
  <c r="M18" i="3" s="1"/>
  <c r="K29" i="3"/>
  <c r="K25" i="3" s="1"/>
  <c r="S29" i="3"/>
  <c r="S25" i="3" s="1"/>
  <c r="M39" i="3"/>
  <c r="M37" i="3" s="1"/>
  <c r="I29" i="3"/>
  <c r="I25" i="3" s="1"/>
  <c r="AC41" i="3" l="1"/>
  <c r="G39" i="1" s="1"/>
  <c r="G42" i="1" s="1"/>
  <c r="G25" i="1" s="1"/>
  <c r="A25" i="1" s="1"/>
  <c r="A26" i="1" s="1"/>
  <c r="G26" i="1" s="1"/>
  <c r="S9" i="3"/>
  <c r="K9" i="3"/>
  <c r="I9" i="3"/>
  <c r="F42" i="1"/>
  <c r="G25" i="3"/>
  <c r="M29" i="3"/>
  <c r="M25" i="3" s="1"/>
  <c r="M9" i="3"/>
  <c r="G9" i="3"/>
  <c r="G40" i="1" l="1"/>
  <c r="H40" i="1" s="1"/>
  <c r="I40" i="1" s="1"/>
  <c r="G41" i="1"/>
  <c r="H41" i="1" s="1"/>
  <c r="G41" i="3"/>
  <c r="I21" i="1" s="1"/>
  <c r="H39" i="1"/>
  <c r="H42" i="1" s="1"/>
  <c r="G23" i="1"/>
  <c r="G28" i="1"/>
  <c r="I41" i="1" l="1"/>
  <c r="A23" i="1"/>
  <c r="A24" i="1" s="1"/>
  <c r="G24" i="1" s="1"/>
  <c r="A27" i="1" s="1"/>
  <c r="A29" i="1" s="1"/>
  <c r="G29" i="1" s="1"/>
  <c r="G27" i="1" s="1"/>
  <c r="I39" i="1"/>
  <c r="I42" i="1" s="1"/>
  <c r="J40" i="1" l="1"/>
  <c r="J41" i="1"/>
  <c r="J39" i="1"/>
  <c r="J42" i="1" s="1"/>
</calcChain>
</file>

<file path=xl/sharedStrings.xml><?xml version="1.0" encoding="utf-8"?>
<sst xmlns="http://schemas.openxmlformats.org/spreadsheetml/2006/main" count="209" uniqueCount="140">
  <si>
    <t>#RTSROZP#</t>
  </si>
  <si>
    <t>Soupis stavebních prací, dodávek a služeb</t>
  </si>
  <si>
    <t>Stavba:</t>
  </si>
  <si>
    <t>Šň022</t>
  </si>
  <si>
    <t>Matiční gymnázium Ostrava</t>
  </si>
  <si>
    <t>Objekt:</t>
  </si>
  <si>
    <t>01</t>
  </si>
  <si>
    <t>VÝMĚNA PODLAHOVÉ KRYTINY V UČEBNÁCH MATIČNÍHO GYMNÁZIA OSTRAVA</t>
  </si>
  <si>
    <t>Rozpočet:</t>
  </si>
  <si>
    <t>Zadavatel</t>
  </si>
  <si>
    <t>IČO:</t>
  </si>
  <si>
    <t>DIČ:</t>
  </si>
  <si>
    <t>Projektant:</t>
  </si>
  <si>
    <t>Zhotovitel:</t>
  </si>
  <si>
    <t>Vypracoval:</t>
  </si>
  <si>
    <t>.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</si>
  <si>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</si>
  <si>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</si>
  <si>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</si>
  <si>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</si>
  <si>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</si>
  <si>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</si>
  <si>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</si>
  <si>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</si>
  <si>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</si>
  <si>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</si>
  <si>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</si>
  <si>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</si>
  <si>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</si>
  <si>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</si>
  <si>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</si>
  <si>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</si>
  <si>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</si>
  <si>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</si>
  <si>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</si>
  <si>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</si>
  <si>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</si>
  <si>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</si>
  <si>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</si>
  <si>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</si>
  <si>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</si>
  <si>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</si>
  <si>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</si>
  <si>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</si>
  <si>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</si>
  <si>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</si>
  <si>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Stavební úpravy jídelny</t>
  </si>
  <si>
    <t>Celkem za stavbu</t>
  </si>
  <si>
    <t xml:space="preserve">Položkový rozpočet </t>
  </si>
  <si>
    <t>S:</t>
  </si>
  <si>
    <t>O:</t>
  </si>
  <si>
    <t>R:</t>
  </si>
  <si>
    <t>Položkový rozpočet</t>
  </si>
  <si>
    <t>#TypZaznamu#</t>
  </si>
  <si>
    <t>STA</t>
  </si>
  <si>
    <t>OBJ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</si>
  <si>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</si>
  <si>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</si>
  <si>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</si>
  <si>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</si>
  <si>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</si>
  <si>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</si>
  <si>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</si>
  <si>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</si>
  <si>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</si>
  <si>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</si>
  <si>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</si>
  <si>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</si>
  <si>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</si>
  <si>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</si>
  <si>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</si>
  <si>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</si>
  <si>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Nhod / MJ</t>
  </si>
  <si>
    <t>Nhod celk.</t>
  </si>
  <si>
    <t>Dodavatel</t>
  </si>
  <si>
    <t>Díl:</t>
  </si>
  <si>
    <t>9</t>
  </si>
  <si>
    <t>Ostatní konstrukce, bourání</t>
  </si>
  <si>
    <t>DIL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</si>
  <si>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</si>
  <si>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</si>
  <si>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m2</t>
  </si>
  <si>
    <t>POL1_</t>
  </si>
  <si>
    <t>776</t>
  </si>
  <si>
    <t>Podlahy povlakové</t>
  </si>
  <si>
    <t>776421100R00</t>
  </si>
  <si>
    <t>Lepení vytahovaných soklíků PVC a napojení krytiny na stěnu -lepení podlahových soklíků z PVC a vinylu</t>
  </si>
  <si>
    <t>m</t>
  </si>
  <si>
    <t>776521230R00</t>
  </si>
  <si>
    <t>Lepení povlakových podlah z homogenního lina- plastů vodivých -  montáž</t>
  </si>
  <si>
    <t>60,3+59,71+60,43+60,5+32,29</t>
  </si>
  <si>
    <t>776994111RT1</t>
  </si>
  <si>
    <t>Ostatní práce svařování povlakových podlah  z pásů nebo čtverců</t>
  </si>
  <si>
    <t>VV</t>
  </si>
  <si>
    <t>77601</t>
  </si>
  <si>
    <t>Dod+mont požlábkového profilu pvc-fabionová lišta</t>
  </si>
  <si>
    <t>77602</t>
  </si>
  <si>
    <t>Příplatek na vytažení podlahoviny a provedení požlábku vč. svarů</t>
  </si>
  <si>
    <t>77603</t>
  </si>
  <si>
    <t>Dod+mont ukončující lišty požlábkového soklíku</t>
  </si>
  <si>
    <t>77604</t>
  </si>
  <si>
    <t>(60,3+59,71+60,43+60,5+32,29)*1,15</t>
  </si>
  <si>
    <t>77605</t>
  </si>
  <si>
    <t>Oprava a zabroušení omítky v pásu 10 cm nad vytahovaným soklem vč. výmalby</t>
  </si>
  <si>
    <t>77606</t>
  </si>
  <si>
    <t>Odstranění starého lepeného hetrogenního PVC včetně jeho odvozu a likvidace</t>
  </si>
  <si>
    <t>77607</t>
  </si>
  <si>
    <t>Odstranění starých dřevěných soklíků a PVC soklíků včetně jejich odvozu a likvidace</t>
  </si>
  <si>
    <t>998776103R00</t>
  </si>
  <si>
    <t>Přesun hmot pro podlahy povlakové v objektech výšky do 24 m</t>
  </si>
  <si>
    <t>kpl</t>
  </si>
  <si>
    <t>POL7_</t>
  </si>
  <si>
    <t>SPI</t>
  </si>
  <si>
    <t>777</t>
  </si>
  <si>
    <t>Podlahy ze syntetických hmot</t>
  </si>
  <si>
    <t>7775501</t>
  </si>
  <si>
    <t>Příprava stávající podlahy z litého teraca, očištění, zdrsnění, přebroušení, oprava z 10% plochy</t>
  </si>
  <si>
    <t>učebna němčiny- 32,29</t>
  </si>
  <si>
    <t>7775502</t>
  </si>
  <si>
    <t>Příprava stávající podlahy z dřevěných vlysů, očištění, oprava vlysů ze 20% plochy</t>
  </si>
  <si>
    <t>kmenové třídy- 60,3+59,71+60,43+60,5</t>
  </si>
  <si>
    <t>7775503</t>
  </si>
  <si>
    <t xml:space="preserve">Podlahy ze stěrky epoxydové -uzavírací stěrka na vlysy </t>
  </si>
  <si>
    <t>7775504</t>
  </si>
  <si>
    <t>Penetrace podlah zdrsňující hmotou s pískem</t>
  </si>
  <si>
    <t>7775505</t>
  </si>
  <si>
    <t>998777103R00</t>
  </si>
  <si>
    <t>Přesun hmot pro podlahy syntetické v objektech výšky do 24 m</t>
  </si>
  <si>
    <t>50 m vodorovně</t>
  </si>
  <si>
    <t>POL99_8</t>
  </si>
  <si>
    <t>0051211R</t>
  </si>
  <si>
    <t xml:space="preserve">Zařízení staveniště </t>
  </si>
  <si>
    <t>Soubor</t>
  </si>
  <si>
    <t>0051222R</t>
  </si>
  <si>
    <t>Vedlejší rozpočtové náklady</t>
  </si>
  <si>
    <t>Celkem bez DPH</t>
  </si>
  <si>
    <t>SUM</t>
  </si>
  <si>
    <t>END</t>
  </si>
  <si>
    <t>Podlahy ze stěrky samonivelační - vyrovnání podlah samonivelační hmotou na bázi cementu s vláknem proti praskání tl. do 15mm, provedení ve dvou vrstvách a pracovních krocích 10 mm+5 mm</t>
  </si>
  <si>
    <r>
      <t xml:space="preserve">Dodávka homogenní lino, zátěžová třída 43, protiskluznost R9, tl. 2 mm vč.finální povrchové úpravy PUR, celková váha/m2 max. 2700 g, trvalá deformace </t>
    </r>
    <r>
      <rPr>
        <sz val="8"/>
        <rFont val="Calibri"/>
        <family val="2"/>
        <charset val="238"/>
      </rPr>
      <t>≤</t>
    </r>
    <r>
      <rPr>
        <sz val="10.4"/>
        <rFont val="Arial CE"/>
        <charset val="238"/>
      </rPr>
      <t xml:space="preserve"> </t>
    </r>
    <r>
      <rPr>
        <sz val="8"/>
        <rFont val="Arial CE"/>
        <charset val="238"/>
      </rPr>
      <t xml:space="preserve">0,1 mm, elektrostatické napětí </t>
    </r>
    <r>
      <rPr>
        <sz val="8"/>
        <rFont val="Calibri"/>
        <family val="2"/>
        <charset val="238"/>
      </rPr>
      <t>≤</t>
    </r>
    <r>
      <rPr>
        <sz val="8"/>
        <rFont val="Arial CE"/>
        <charset val="238"/>
      </rPr>
      <t xml:space="preserve"> 2 kV</t>
    </r>
    <r>
      <rPr>
        <sz val="10.4"/>
        <rFont val="Arial CE"/>
        <charset val="238"/>
      </rPr>
      <t>,</t>
    </r>
    <r>
      <rPr>
        <sz val="8"/>
        <rFont val="Arial CE"/>
        <charset val="238"/>
      </rPr>
      <t xml:space="preserve"> elektrický odpor R1</t>
    </r>
    <r>
      <rPr>
        <sz val="10.4"/>
        <rFont val="Calibri"/>
        <family val="2"/>
        <charset val="238"/>
      </rPr>
      <t>≤</t>
    </r>
    <r>
      <rPr>
        <sz val="13.5"/>
        <rFont val="Arial CE"/>
        <charset val="238"/>
      </rPr>
      <t xml:space="preserve"> </t>
    </r>
    <r>
      <rPr>
        <sz val="8"/>
        <rFont val="Arial CE"/>
        <charset val="238"/>
      </rPr>
      <t>10</t>
    </r>
    <r>
      <rPr>
        <sz val="8"/>
        <rFont val="Calibri"/>
        <family val="2"/>
        <charset val="238"/>
      </rPr>
      <t>⁹ 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</si>
</sst>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sz val="8"/>
      <name val="Arial CE"/>
      <charset val="238"/>
    </font>
    <font>
      <sz val="8"/>
      <color rgb="FF00B0F0"/>
      <name val="Arial CE"/>
      <charset val="238"/>
    </font>
    <font>
      <sz val="8"/>
      <color rgb="FF0000FF"/>
      <name val="Arial CE"/>
      <charset val="238"/>
    </font>
    <font>
      <sz val="8"/>
      <name val="Calibri"/>
      <family val="2"/>
      <charset val="238"/>
    </font>
    <font>
      <sz val="10.4"/>
      <name val="Arial CE"/>
      <charset val="238"/>
    </font>
    <font>
      <sz val="10.4"/>
      <name val="Calibri"/>
      <family val="2"/>
      <charset val="238"/>
    </font>
    <font>
      <sz val="13.5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rgb="FFDBDBDB"/>
      </patternFill>
    </fill>
    <fill>
      <patternFill patternType="solid">
        <fgColor rgb="FF99CCFF"/>
        <bgColor rgb="FFD6E1EE"/>
      </patternFill>
    </fill>
    <fill>
      <patternFill patternType="solid">
        <fgColor rgb="FFDBDBDB"/>
        <bgColor rgb="FFD6E1EE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/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808080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0" fillId="0" borderId="0" xfId="0" applyAlignment="1"/>
    <xf numFmtId="0" fontId="0" fillId="0" borderId="1" xfId="0" applyFont="1" applyBorder="1"/>
    <xf numFmtId="0" fontId="0" fillId="0" borderId="3" xfId="0" applyBorder="1"/>
    <xf numFmtId="0" fontId="3" fillId="2" borderId="3" xfId="0" applyFont="1" applyFill="1" applyBorder="1" applyAlignment="1">
      <alignment horizontal="left" vertical="center" indent="1"/>
    </xf>
    <xf numFmtId="0" fontId="0" fillId="2" borderId="0" xfId="0" applyFill="1" applyBorder="1"/>
    <xf numFmtId="49" fontId="4" fillId="2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49" fontId="6" fillId="2" borderId="0" xfId="0" applyNumberFormat="1" applyFont="1" applyFill="1" applyBorder="1" applyAlignment="1">
      <alignment horizontal="left" vertical="center"/>
    </xf>
    <xf numFmtId="4" fontId="0" fillId="0" borderId="3" xfId="0" applyNumberFormat="1" applyBorder="1"/>
    <xf numFmtId="0" fontId="0" fillId="2" borderId="6" xfId="0" applyFont="1" applyFill="1" applyBorder="1" applyAlignment="1">
      <alignment horizontal="left" vertical="center" indent="1"/>
    </xf>
    <xf numFmtId="0" fontId="0" fillId="2" borderId="7" xfId="0" applyFont="1" applyFill="1" applyBorder="1"/>
    <xf numFmtId="49" fontId="6" fillId="2" borderId="7" xfId="0" applyNumberFormat="1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Border="1" applyAlignment="1"/>
    <xf numFmtId="0" fontId="6" fillId="0" borderId="3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Border="1" applyAlignment="1"/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6" xfId="0" applyBorder="1" applyAlignment="1">
      <alignment horizontal="left" indent="1"/>
    </xf>
    <xf numFmtId="0" fontId="6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applyBorder="1" applyAlignment="1"/>
    <xf numFmtId="0" fontId="0" fillId="0" borderId="7" xfId="0" applyBorder="1" applyAlignment="1">
      <alignment horizontal="right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right" vertical="center"/>
      <protection locked="0"/>
    </xf>
    <xf numFmtId="0" fontId="0" fillId="0" borderId="7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top" indent="1"/>
    </xf>
    <xf numFmtId="0" fontId="0" fillId="0" borderId="9" xfId="0" applyBorder="1" applyAlignment="1">
      <alignment vertical="top"/>
    </xf>
    <xf numFmtId="0" fontId="6" fillId="0" borderId="9" xfId="0" applyFont="1" applyBorder="1" applyAlignment="1">
      <alignment horizontal="left" vertical="top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4" xfId="0" applyBorder="1" applyAlignment="1"/>
    <xf numFmtId="0" fontId="0" fillId="0" borderId="7" xfId="0" applyBorder="1" applyAlignment="1">
      <alignment horizontal="left"/>
    </xf>
    <xf numFmtId="49" fontId="0" fillId="0" borderId="3" xfId="0" applyNumberFormat="1" applyFont="1" applyBorder="1"/>
    <xf numFmtId="0" fontId="0" fillId="0" borderId="11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/>
    <xf numFmtId="0" fontId="0" fillId="0" borderId="11" xfId="0" applyFont="1" applyBorder="1" applyAlignment="1">
      <alignment horizontal="left" indent="1"/>
    </xf>
    <xf numFmtId="1" fontId="6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0" fontId="6" fillId="0" borderId="12" xfId="0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/>
    </xf>
    <xf numFmtId="1" fontId="6" fillId="0" borderId="1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/>
    </xf>
    <xf numFmtId="0" fontId="0" fillId="0" borderId="7" xfId="0" applyBorder="1"/>
    <xf numFmtId="1" fontId="6" fillId="0" borderId="1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 indent="1"/>
    </xf>
    <xf numFmtId="49" fontId="0" fillId="0" borderId="8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 indent="1"/>
    </xf>
    <xf numFmtId="0" fontId="7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4" fontId="10" fillId="2" borderId="19" xfId="0" applyNumberFormat="1" applyFont="1" applyFill="1" applyBorder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0" fontId="0" fillId="2" borderId="19" xfId="0" applyFill="1" applyBorder="1"/>
    <xf numFmtId="49" fontId="6" fillId="2" borderId="20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top"/>
    </xf>
    <xf numFmtId="14" fontId="6" fillId="0" borderId="7" xfId="0" applyNumberFormat="1" applyFont="1" applyBorder="1" applyAlignment="1">
      <alignment horizontal="center" vertical="top"/>
    </xf>
    <xf numFmtId="0" fontId="6" fillId="0" borderId="3" xfId="0" applyFont="1" applyBorder="1"/>
    <xf numFmtId="0" fontId="6" fillId="0" borderId="0" xfId="0" applyFont="1" applyBorder="1"/>
    <xf numFmtId="0" fontId="6" fillId="0" borderId="7" xfId="0" applyFont="1" applyBorder="1"/>
    <xf numFmtId="0" fontId="6" fillId="0" borderId="7" xfId="0" applyFont="1" applyBorder="1" applyAlignment="1"/>
    <xf numFmtId="0" fontId="6" fillId="0" borderId="5" xfId="0" applyFont="1" applyBorder="1" applyAlignment="1">
      <alignment horizontal="right"/>
    </xf>
    <xf numFmtId="0" fontId="6" fillId="0" borderId="0" xfId="0" applyFont="1"/>
    <xf numFmtId="0" fontId="0" fillId="0" borderId="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2" xfId="0" applyBorder="1" applyAlignment="1"/>
    <xf numFmtId="0" fontId="0" fillId="0" borderId="23" xfId="0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0" fillId="0" borderId="24" xfId="0" applyNumberFormat="1" applyFont="1" applyBorder="1"/>
    <xf numFmtId="3" fontId="12" fillId="4" borderId="16" xfId="0" applyNumberFormat="1" applyFont="1" applyFill="1" applyBorder="1" applyAlignment="1">
      <alignment vertical="center"/>
    </xf>
    <xf numFmtId="3" fontId="12" fillId="4" borderId="12" xfId="0" applyNumberFormat="1" applyFont="1" applyFill="1" applyBorder="1" applyAlignment="1">
      <alignment vertical="center"/>
    </xf>
    <xf numFmtId="3" fontId="12" fillId="4" borderId="12" xfId="0" applyNumberFormat="1" applyFont="1" applyFill="1" applyBorder="1" applyAlignment="1">
      <alignment vertical="center" wrapText="1"/>
    </xf>
    <xf numFmtId="3" fontId="13" fillId="4" borderId="13" xfId="0" applyNumberFormat="1" applyFont="1" applyFill="1" applyBorder="1" applyAlignment="1">
      <alignment horizontal="center" vertical="center" wrapText="1" shrinkToFit="1"/>
    </xf>
    <xf numFmtId="3" fontId="12" fillId="4" borderId="13" xfId="0" applyNumberFormat="1" applyFont="1" applyFill="1" applyBorder="1" applyAlignment="1">
      <alignment horizontal="center" vertical="center" wrapText="1" shrinkToFit="1"/>
    </xf>
    <xf numFmtId="3" fontId="12" fillId="4" borderId="13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 wrapText="1" shrinkToFit="1"/>
    </xf>
    <xf numFmtId="3" fontId="5" fillId="0" borderId="13" xfId="0" applyNumberFormat="1" applyFont="1" applyBorder="1" applyAlignment="1">
      <alignment horizontal="right" vertical="center" shrinkToFit="1"/>
    </xf>
    <xf numFmtId="3" fontId="0" fillId="0" borderId="13" xfId="0" applyNumberFormat="1" applyBorder="1" applyAlignment="1">
      <alignment vertical="center" shrinkToFit="1"/>
    </xf>
    <xf numFmtId="3" fontId="0" fillId="0" borderId="13" xfId="0" applyNumberForma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 wrapText="1" shrinkToFit="1"/>
    </xf>
    <xf numFmtId="3" fontId="6" fillId="0" borderId="13" xfId="0" applyNumberFormat="1" applyFont="1" applyBorder="1" applyAlignment="1">
      <alignment vertical="center" shrinkToFit="1"/>
    </xf>
    <xf numFmtId="3" fontId="6" fillId="0" borderId="13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left" vertical="center"/>
    </xf>
    <xf numFmtId="3" fontId="0" fillId="0" borderId="13" xfId="0" applyNumberFormat="1" applyBorder="1" applyAlignment="1">
      <alignment vertical="center" wrapText="1" shrinkToFit="1"/>
    </xf>
    <xf numFmtId="3" fontId="0" fillId="2" borderId="13" xfId="0" applyNumberFormat="1" applyFill="1" applyBorder="1" applyAlignment="1">
      <alignment vertical="center" wrapText="1" shrinkToFit="1"/>
    </xf>
    <xf numFmtId="3" fontId="0" fillId="2" borderId="13" xfId="0" applyNumberFormat="1" applyFill="1" applyBorder="1" applyAlignment="1">
      <alignment vertical="center" shrinkToFit="1"/>
    </xf>
    <xf numFmtId="3" fontId="0" fillId="2" borderId="13" xfId="0" applyNumberForma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3" xfId="0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4" borderId="13" xfId="0" applyFont="1" applyFill="1" applyBorder="1"/>
    <xf numFmtId="49" fontId="0" fillId="4" borderId="13" xfId="0" applyNumberFormat="1" applyFont="1" applyFill="1" applyBorder="1"/>
    <xf numFmtId="0" fontId="0" fillId="4" borderId="13" xfId="0" applyFont="1" applyFill="1" applyBorder="1" applyAlignment="1">
      <alignment horizontal="center"/>
    </xf>
    <xf numFmtId="0" fontId="0" fillId="4" borderId="16" xfId="0" applyFont="1" applyFill="1" applyBorder="1"/>
    <xf numFmtId="0" fontId="0" fillId="4" borderId="13" xfId="0" applyFont="1" applyFill="1" applyBorder="1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6" fillId="2" borderId="26" xfId="0" applyFont="1" applyFill="1" applyBorder="1" applyAlignment="1">
      <alignment vertical="top"/>
    </xf>
    <xf numFmtId="49" fontId="6" fillId="2" borderId="9" xfId="0" applyNumberFormat="1" applyFont="1" applyFill="1" applyBorder="1" applyAlignment="1">
      <alignment vertical="top"/>
    </xf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top" shrinkToFit="1"/>
    </xf>
    <xf numFmtId="164" fontId="6" fillId="2" borderId="9" xfId="0" applyNumberFormat="1" applyFont="1" applyFill="1" applyBorder="1" applyAlignment="1">
      <alignment vertical="top" shrinkToFit="1"/>
    </xf>
    <xf numFmtId="4" fontId="6" fillId="2" borderId="9" xfId="0" applyNumberFormat="1" applyFont="1" applyFill="1" applyBorder="1" applyAlignment="1">
      <alignment vertical="top" shrinkToFit="1"/>
    </xf>
    <xf numFmtId="4" fontId="6" fillId="2" borderId="0" xfId="0" applyNumberFormat="1" applyFont="1" applyFill="1" applyBorder="1" applyAlignment="1">
      <alignment vertical="top" shrinkToFit="1"/>
    </xf>
    <xf numFmtId="0" fontId="14" fillId="0" borderId="27" xfId="0" applyFont="1" applyBorder="1" applyAlignment="1">
      <alignment vertical="top"/>
    </xf>
    <xf numFmtId="49" fontId="14" fillId="0" borderId="28" xfId="0" applyNumberFormat="1" applyFont="1" applyBorder="1" applyAlignment="1">
      <alignment vertical="top"/>
    </xf>
    <xf numFmtId="0" fontId="14" fillId="0" borderId="28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center" vertical="top" shrinkToFit="1"/>
    </xf>
    <xf numFmtId="164" fontId="14" fillId="0" borderId="28" xfId="0" applyNumberFormat="1" applyFont="1" applyBorder="1" applyAlignment="1">
      <alignment vertical="top" shrinkToFit="1"/>
    </xf>
    <xf numFmtId="4" fontId="14" fillId="3" borderId="28" xfId="0" applyNumberFormat="1" applyFont="1" applyFill="1" applyBorder="1" applyAlignment="1" applyProtection="1">
      <alignment vertical="top" shrinkToFit="1"/>
      <protection locked="0"/>
    </xf>
    <xf numFmtId="4" fontId="14" fillId="0" borderId="28" xfId="0" applyNumberFormat="1" applyFont="1" applyBorder="1" applyAlignment="1">
      <alignment vertical="top" shrinkToFit="1"/>
    </xf>
    <xf numFmtId="4" fontId="14" fillId="0" borderId="0" xfId="0" applyNumberFormat="1" applyFont="1" applyBorder="1" applyAlignment="1">
      <alignment vertical="top" shrinkToFit="1"/>
    </xf>
    <xf numFmtId="0" fontId="14" fillId="0" borderId="0" xfId="0" applyFont="1"/>
    <xf numFmtId="49" fontId="14" fillId="0" borderId="28" xfId="0" applyNumberFormat="1" applyFont="1" applyBorder="1" applyAlignment="1">
      <alignment horizontal="left" vertical="top" wrapText="1"/>
    </xf>
    <xf numFmtId="49" fontId="14" fillId="0" borderId="29" xfId="0" applyNumberFormat="1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14" fillId="0" borderId="16" xfId="0" applyFont="1" applyBorder="1" applyAlignment="1">
      <alignment vertical="top"/>
    </xf>
    <xf numFmtId="49" fontId="14" fillId="0" borderId="13" xfId="0" applyNumberFormat="1" applyFont="1" applyBorder="1" applyAlignment="1">
      <alignment vertical="top"/>
    </xf>
    <xf numFmtId="49" fontId="14" fillId="0" borderId="13" xfId="0" applyNumberFormat="1" applyFont="1" applyBorder="1" applyAlignment="1">
      <alignment horizontal="left" vertical="top" wrapText="1"/>
    </xf>
    <xf numFmtId="0" fontId="14" fillId="0" borderId="30" xfId="0" applyFont="1" applyBorder="1" applyAlignment="1">
      <alignment horizontal="center" vertical="top" shrinkToFit="1"/>
    </xf>
    <xf numFmtId="0" fontId="14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wrapText="1" shrinkToFit="1"/>
    </xf>
    <xf numFmtId="0" fontId="16" fillId="0" borderId="0" xfId="0" applyFont="1" applyBorder="1" applyAlignment="1">
      <alignment vertical="top" wrapText="1" shrinkToFit="1"/>
    </xf>
    <xf numFmtId="0" fontId="14" fillId="0" borderId="31" xfId="0" applyFont="1" applyBorder="1" applyAlignment="1">
      <alignment vertical="top"/>
    </xf>
    <xf numFmtId="0" fontId="14" fillId="0" borderId="29" xfId="0" applyFont="1" applyBorder="1" applyAlignment="1">
      <alignment horizontal="center" vertical="top" shrinkToFit="1"/>
    </xf>
    <xf numFmtId="164" fontId="14" fillId="0" borderId="29" xfId="0" applyNumberFormat="1" applyFont="1" applyBorder="1" applyAlignment="1">
      <alignment vertical="top" shrinkToFit="1"/>
    </xf>
    <xf numFmtId="4" fontId="14" fillId="3" borderId="29" xfId="0" applyNumberFormat="1" applyFont="1" applyFill="1" applyBorder="1" applyAlignment="1" applyProtection="1">
      <alignment vertical="top" shrinkToFit="1"/>
      <protection locked="0"/>
    </xf>
    <xf numFmtId="4" fontId="14" fillId="0" borderId="29" xfId="0" applyNumberFormat="1" applyFont="1" applyBorder="1" applyAlignment="1">
      <alignment vertical="top" shrinkToFit="1"/>
    </xf>
    <xf numFmtId="49" fontId="14" fillId="0" borderId="29" xfId="0" applyNumberFormat="1" applyFont="1" applyBorder="1" applyAlignment="1">
      <alignment horizontal="left" vertical="top" wrapText="1"/>
    </xf>
    <xf numFmtId="49" fontId="15" fillId="0" borderId="2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6" fillId="2" borderId="16" xfId="0" applyFont="1" applyFill="1" applyBorder="1" applyAlignment="1">
      <alignment vertical="top"/>
    </xf>
    <xf numFmtId="49" fontId="6" fillId="2" borderId="12" xfId="0" applyNumberFormat="1" applyFont="1" applyFill="1" applyBorder="1" applyAlignment="1">
      <alignment vertical="top"/>
    </xf>
    <xf numFmtId="49" fontId="6" fillId="2" borderId="12" xfId="0" applyNumberFormat="1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vertical="top"/>
    </xf>
    <xf numFmtId="4" fontId="6" fillId="2" borderId="25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1" fontId="0" fillId="0" borderId="7" xfId="0" applyNumberFormat="1" applyFont="1" applyBorder="1" applyAlignment="1">
      <alignment horizontal="right" indent="1"/>
    </xf>
    <xf numFmtId="0" fontId="0" fillId="0" borderId="7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8" fillId="0" borderId="13" xfId="0" applyNumberFormat="1" applyFont="1" applyBorder="1" applyAlignment="1">
      <alignment horizontal="right" vertical="center" indent="1"/>
    </xf>
    <xf numFmtId="4" fontId="8" fillId="0" borderId="14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4" fontId="9" fillId="0" borderId="16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4" fontId="11" fillId="2" borderId="19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3" fontId="6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49" fontId="0" fillId="0" borderId="25" xfId="0" applyNumberFormat="1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49" fontId="0" fillId="0" borderId="25" xfId="0" applyNumberFormat="1" applyFont="1" applyBorder="1" applyAlignment="1">
      <alignment vertical="center"/>
    </xf>
    <xf numFmtId="0" fontId="14" fillId="0" borderId="9" xfId="0" applyFont="1" applyBorder="1" applyAlignment="1">
      <alignment horizontal="left" vertical="top" wrapText="1"/>
    </xf>
    <xf numFmtId="49" fontId="15" fillId="0" borderId="29" xfId="0" applyNumberFormat="1" applyFont="1" applyBorder="1" applyAlignment="1">
      <alignment horizontal="left" vertical="top" wrapText="1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BDBD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E1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ckova.MATICNI\AppData\Local\Temp\Temp1_CD-MGO-PVC.zip\CD-MGO-PVC\v&#253;kaz%20v&#253;m&#283;r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O42"/>
  <sheetViews>
    <sheetView showGridLines="0" topLeftCell="B1" zoomScalePageLayoutView="75" workbookViewId="0">
      <selection activeCell="M27" sqref="M27"/>
    </sheetView>
  </sheetViews>
  <sheetFormatPr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16" max="1025" width="9" customWidth="1"/>
  </cols>
  <sheetData>
    <row r="1" spans="1:15" ht="33.75" customHeight="1" x14ac:dyDescent="0.2">
      <c r="A1" s="2" t="s">
        <v>0</v>
      </c>
      <c r="B1" s="172" t="s">
        <v>1</v>
      </c>
      <c r="C1" s="172"/>
      <c r="D1" s="172"/>
      <c r="E1" s="172"/>
      <c r="F1" s="172"/>
      <c r="G1" s="172"/>
      <c r="H1" s="172"/>
      <c r="I1" s="172"/>
      <c r="J1" s="172"/>
    </row>
    <row r="2" spans="1:15" ht="36" customHeight="1" x14ac:dyDescent="0.2">
      <c r="A2" s="3"/>
      <c r="B2" s="4" t="s">
        <v>2</v>
      </c>
      <c r="C2" s="5"/>
      <c r="D2" s="6" t="s">
        <v>3</v>
      </c>
      <c r="E2" s="173" t="s">
        <v>4</v>
      </c>
      <c r="F2" s="173"/>
      <c r="G2" s="173"/>
      <c r="H2" s="173"/>
      <c r="I2" s="173"/>
      <c r="J2" s="173"/>
      <c r="O2" s="7"/>
    </row>
    <row r="3" spans="1:15" ht="27" customHeight="1" x14ac:dyDescent="0.2">
      <c r="A3" s="3"/>
      <c r="B3" s="8" t="s">
        <v>5</v>
      </c>
      <c r="C3" s="5"/>
      <c r="D3" s="9" t="s">
        <v>6</v>
      </c>
      <c r="E3" s="174" t="s">
        <v>7</v>
      </c>
      <c r="F3" s="174"/>
      <c r="G3" s="174"/>
      <c r="H3" s="174"/>
      <c r="I3" s="174"/>
      <c r="J3" s="174"/>
    </row>
    <row r="4" spans="1:15" ht="23.25" customHeight="1" x14ac:dyDescent="0.2">
      <c r="A4" s="10">
        <v>3607</v>
      </c>
      <c r="B4" s="11" t="s">
        <v>8</v>
      </c>
      <c r="C4" s="12"/>
      <c r="D4" s="13" t="s">
        <v>6</v>
      </c>
      <c r="E4" s="175"/>
      <c r="F4" s="175"/>
      <c r="G4" s="175"/>
      <c r="H4" s="175"/>
      <c r="I4" s="175"/>
      <c r="J4" s="175"/>
    </row>
    <row r="5" spans="1:15" ht="24" customHeight="1" x14ac:dyDescent="0.2">
      <c r="A5" s="3"/>
      <c r="B5" s="14" t="s">
        <v>9</v>
      </c>
      <c r="C5" s="15"/>
      <c r="D5" s="16" t="s">
        <v>4</v>
      </c>
      <c r="E5" s="17"/>
      <c r="F5" s="17"/>
      <c r="G5" s="17"/>
      <c r="H5" s="18" t="s">
        <v>10</v>
      </c>
      <c r="I5" s="16"/>
      <c r="J5" s="19"/>
    </row>
    <row r="6" spans="1:15" ht="15.75" customHeight="1" x14ac:dyDescent="0.2">
      <c r="A6" s="3"/>
      <c r="B6" s="20"/>
      <c r="C6" s="17"/>
      <c r="D6" s="16"/>
      <c r="E6" s="17"/>
      <c r="F6" s="17"/>
      <c r="G6" s="17"/>
      <c r="H6" s="18" t="s">
        <v>11</v>
      </c>
      <c r="I6" s="16"/>
      <c r="J6" s="19"/>
    </row>
    <row r="7" spans="1:15" ht="15.75" customHeight="1" x14ac:dyDescent="0.2">
      <c r="A7" s="3"/>
      <c r="B7" s="21"/>
      <c r="C7" s="22"/>
      <c r="D7" s="23"/>
      <c r="E7" s="24"/>
      <c r="F7" s="24"/>
      <c r="G7" s="24"/>
      <c r="H7" s="25"/>
      <c r="I7" s="24"/>
      <c r="J7" s="26"/>
    </row>
    <row r="8" spans="1:15" ht="24" hidden="1" customHeight="1" x14ac:dyDescent="0.2">
      <c r="A8" s="3"/>
      <c r="B8" s="14" t="s">
        <v>12</v>
      </c>
      <c r="C8" s="15"/>
      <c r="D8" s="27"/>
      <c r="E8" s="15"/>
      <c r="F8" s="15"/>
      <c r="G8" s="28"/>
      <c r="H8" s="18" t="s">
        <v>10</v>
      </c>
      <c r="I8" s="16"/>
      <c r="J8" s="19"/>
    </row>
    <row r="9" spans="1:15" ht="15.75" hidden="1" customHeight="1" x14ac:dyDescent="0.2">
      <c r="A9" s="3"/>
      <c r="B9" s="3"/>
      <c r="C9" s="15"/>
      <c r="D9" s="27"/>
      <c r="E9" s="15"/>
      <c r="F9" s="15"/>
      <c r="G9" s="28"/>
      <c r="H9" s="18" t="s">
        <v>11</v>
      </c>
      <c r="I9" s="16"/>
      <c r="J9" s="19"/>
    </row>
    <row r="10" spans="1:15" ht="15.75" hidden="1" customHeight="1" x14ac:dyDescent="0.2">
      <c r="A10" s="3"/>
      <c r="B10" s="29"/>
      <c r="C10" s="22"/>
      <c r="D10" s="30"/>
      <c r="E10" s="31"/>
      <c r="F10" s="31"/>
      <c r="G10" s="32"/>
      <c r="H10" s="32"/>
      <c r="I10" s="33"/>
      <c r="J10" s="26"/>
    </row>
    <row r="11" spans="1:15" ht="24" customHeight="1" x14ac:dyDescent="0.2">
      <c r="A11" s="3"/>
      <c r="B11" s="14" t="s">
        <v>13</v>
      </c>
      <c r="C11" s="15"/>
      <c r="D11" s="176"/>
      <c r="E11" s="176"/>
      <c r="F11" s="176"/>
      <c r="G11" s="176"/>
      <c r="H11" s="18" t="s">
        <v>10</v>
      </c>
      <c r="I11" s="34"/>
      <c r="J11" s="19"/>
    </row>
    <row r="12" spans="1:15" ht="15.75" customHeight="1" x14ac:dyDescent="0.2">
      <c r="A12" s="3"/>
      <c r="B12" s="20"/>
      <c r="C12" s="17"/>
      <c r="D12" s="177"/>
      <c r="E12" s="177"/>
      <c r="F12" s="177"/>
      <c r="G12" s="177"/>
      <c r="H12" s="18" t="s">
        <v>11</v>
      </c>
      <c r="I12" s="35"/>
      <c r="J12" s="19"/>
    </row>
    <row r="13" spans="1:15" ht="15.75" customHeight="1" x14ac:dyDescent="0.2">
      <c r="A13" s="3"/>
      <c r="B13" s="21"/>
      <c r="C13" s="36"/>
      <c r="D13" s="178"/>
      <c r="E13" s="178"/>
      <c r="F13" s="178"/>
      <c r="G13" s="178"/>
      <c r="H13" s="37"/>
      <c r="I13" s="24"/>
      <c r="J13" s="26"/>
    </row>
    <row r="14" spans="1:15" ht="24" hidden="1" customHeight="1" x14ac:dyDescent="0.2">
      <c r="A14" s="3"/>
      <c r="B14" s="38" t="s">
        <v>14</v>
      </c>
      <c r="C14" s="39"/>
      <c r="D14" s="40" t="s">
        <v>15</v>
      </c>
      <c r="E14" s="41"/>
      <c r="F14" s="41"/>
      <c r="G14" s="41"/>
      <c r="H14" s="42"/>
      <c r="I14" s="41"/>
      <c r="J14" s="43"/>
    </row>
    <row r="15" spans="1:15" ht="32.25" customHeight="1" x14ac:dyDescent="0.2">
      <c r="A15" s="3"/>
      <c r="B15" s="29" t="s">
        <v>16</v>
      </c>
      <c r="C15" s="44"/>
      <c r="D15" s="32"/>
      <c r="E15" s="179"/>
      <c r="F15" s="179"/>
      <c r="G15" s="180"/>
      <c r="H15" s="180"/>
      <c r="I15" s="181" t="s">
        <v>17</v>
      </c>
      <c r="J15" s="181"/>
    </row>
    <row r="16" spans="1:15" ht="23.25" customHeight="1" x14ac:dyDescent="0.2">
      <c r="A16" s="45" t="s">
        <v>18</v>
      </c>
      <c r="B16" s="46" t="s">
        <v>18</v>
      </c>
      <c r="C16" s="47"/>
      <c r="D16" s="48"/>
      <c r="E16" s="182"/>
      <c r="F16" s="182"/>
      <c r="G16" s="182"/>
      <c r="H16" s="182"/>
      <c r="I16" s="183"/>
      <c r="J16" s="183"/>
    </row>
    <row r="17" spans="1:10" ht="23.25" customHeight="1" x14ac:dyDescent="0.2">
      <c r="A17" s="45" t="s">
        <v>19</v>
      </c>
      <c r="B17" s="46" t="s">
        <v>19</v>
      </c>
      <c r="C17" s="47"/>
      <c r="D17" s="48"/>
      <c r="E17" s="182"/>
      <c r="F17" s="182"/>
      <c r="G17" s="182"/>
      <c r="H17" s="182"/>
      <c r="I17" s="183"/>
      <c r="J17" s="183"/>
    </row>
    <row r="18" spans="1:10" ht="23.25" customHeight="1" x14ac:dyDescent="0.2">
      <c r="A18" s="45" t="s">
        <v>20</v>
      </c>
      <c r="B18" s="46" t="s">
        <v>20</v>
      </c>
      <c r="C18" s="47"/>
      <c r="D18" s="48"/>
      <c r="E18" s="182"/>
      <c r="F18" s="182"/>
      <c r="G18" s="182"/>
      <c r="H18" s="182"/>
      <c r="I18" s="183"/>
      <c r="J18" s="183"/>
    </row>
    <row r="19" spans="1:10" ht="23.25" customHeight="1" x14ac:dyDescent="0.2">
      <c r="A19" s="45" t="s">
        <v>21</v>
      </c>
      <c r="B19" s="46" t="s">
        <v>22</v>
      </c>
      <c r="C19" s="47"/>
      <c r="D19" s="48"/>
      <c r="E19" s="182"/>
      <c r="F19" s="182"/>
      <c r="G19" s="182"/>
      <c r="H19" s="182"/>
      <c r="I19" s="183"/>
      <c r="J19" s="183"/>
    </row>
    <row r="20" spans="1:10" ht="23.25" customHeight="1" x14ac:dyDescent="0.2">
      <c r="A20" s="45" t="s">
        <v>23</v>
      </c>
      <c r="B20" s="46" t="s">
        <v>24</v>
      </c>
      <c r="C20" s="47"/>
      <c r="D20" s="48"/>
      <c r="E20" s="182"/>
      <c r="F20" s="182"/>
      <c r="G20" s="182"/>
      <c r="H20" s="182"/>
      <c r="I20" s="183"/>
      <c r="J20" s="183"/>
    </row>
    <row r="21" spans="1:10" ht="23.25" customHeight="1" x14ac:dyDescent="0.2">
      <c r="A21" s="3"/>
      <c r="B21" s="49" t="s">
        <v>17</v>
      </c>
      <c r="C21" s="50"/>
      <c r="D21" s="51"/>
      <c r="E21" s="184"/>
      <c r="F21" s="184"/>
      <c r="G21" s="184"/>
      <c r="H21" s="184"/>
      <c r="I21" s="185">
        <f>'01 01 Pol'!G41</f>
        <v>0</v>
      </c>
      <c r="J21" s="185"/>
    </row>
    <row r="22" spans="1:10" ht="33" customHeight="1" x14ac:dyDescent="0.2">
      <c r="A22" s="3"/>
      <c r="B22" s="52" t="s">
        <v>25</v>
      </c>
      <c r="C22" s="47"/>
      <c r="D22" s="48"/>
      <c r="E22" s="53"/>
      <c r="F22" s="54"/>
      <c r="G22" s="55"/>
      <c r="H22" s="55"/>
      <c r="I22" s="55"/>
      <c r="J22" s="56"/>
    </row>
    <row r="23" spans="1:10" ht="23.25" customHeight="1" x14ac:dyDescent="0.2">
      <c r="A23" s="3">
        <f>ZakladDPHSni*SazbaDPH1/100</f>
        <v>0</v>
      </c>
      <c r="B23" s="46" t="s">
        <v>26</v>
      </c>
      <c r="C23" s="47"/>
      <c r="D23" s="48"/>
      <c r="E23" s="57">
        <v>15</v>
      </c>
      <c r="F23" s="54" t="s">
        <v>27</v>
      </c>
      <c r="G23" s="186">
        <f>ZakladDPHSniVypocet</f>
        <v>0</v>
      </c>
      <c r="H23" s="186"/>
      <c r="I23" s="186"/>
      <c r="J23" s="56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46" t="s">
        <v>28</v>
      </c>
      <c r="C24" s="47"/>
      <c r="D24" s="48"/>
      <c r="E24" s="57">
        <f>SazbaDPH1</f>
        <v>15</v>
      </c>
      <c r="F24" s="54" t="s">
        <v>27</v>
      </c>
      <c r="G24" s="187">
        <f>IF(A24&gt;50, ROUNDUP(A23, 0), ROUNDDOWN(A23, 0))</f>
        <v>0</v>
      </c>
      <c r="H24" s="187"/>
      <c r="I24" s="187"/>
      <c r="J24" s="56" t="str">
        <f t="shared" si="0"/>
        <v>CZK</v>
      </c>
    </row>
    <row r="25" spans="1:10" ht="23.25" customHeight="1" x14ac:dyDescent="0.2">
      <c r="A25" s="3">
        <f>ZakladDPHZakl*SazbaDPH2/100</f>
        <v>0</v>
      </c>
      <c r="B25" s="46" t="s">
        <v>29</v>
      </c>
      <c r="C25" s="47"/>
      <c r="D25" s="48"/>
      <c r="E25" s="57">
        <v>21</v>
      </c>
      <c r="F25" s="54" t="s">
        <v>27</v>
      </c>
      <c r="G25" s="186">
        <f>ZakladDPHZaklVypocet</f>
        <v>0</v>
      </c>
      <c r="H25" s="186"/>
      <c r="I25" s="186"/>
      <c r="J25" s="56" t="str">
        <f t="shared" si="0"/>
        <v>CZK</v>
      </c>
    </row>
    <row r="26" spans="1:10" ht="23.25" customHeight="1" x14ac:dyDescent="0.2">
      <c r="A26" s="3">
        <f>(A25-INT(A25))*100</f>
        <v>0</v>
      </c>
      <c r="B26" s="58" t="s">
        <v>30</v>
      </c>
      <c r="C26" s="59"/>
      <c r="D26" s="60"/>
      <c r="E26" s="61">
        <f>SazbaDPH2</f>
        <v>21</v>
      </c>
      <c r="F26" s="62" t="s">
        <v>27</v>
      </c>
      <c r="G26" s="188">
        <f>IF(A26&gt;50, ROUNDUP(A25, 0), ROUNDDOWN(A25, 0))</f>
        <v>0</v>
      </c>
      <c r="H26" s="188"/>
      <c r="I26" s="188"/>
      <c r="J26" s="63" t="str">
        <f t="shared" si="0"/>
        <v>CZK</v>
      </c>
    </row>
    <row r="27" spans="1:10" ht="23.25" customHeight="1" x14ac:dyDescent="0.2">
      <c r="A27" s="3">
        <f>ZakladDPHSni+DPHSni+ZakladDPHZakl+DPHZakl</f>
        <v>0</v>
      </c>
      <c r="B27" s="14" t="s">
        <v>31</v>
      </c>
      <c r="C27" s="64"/>
      <c r="D27" s="65"/>
      <c r="E27" s="64"/>
      <c r="F27" s="66"/>
      <c r="G27" s="189">
        <f>CenaCelkem-(ZakladDPHSni+DPHSni+ZakladDPHZakl+DPHZakl)</f>
        <v>0</v>
      </c>
      <c r="H27" s="189"/>
      <c r="I27" s="189"/>
      <c r="J27" s="67" t="str">
        <f t="shared" si="0"/>
        <v>CZK</v>
      </c>
    </row>
    <row r="28" spans="1:10" ht="27.75" hidden="1" customHeight="1" x14ac:dyDescent="0.2">
      <c r="A28" s="3"/>
      <c r="B28" s="68" t="s">
        <v>32</v>
      </c>
      <c r="C28" s="69"/>
      <c r="D28" s="69"/>
      <c r="E28" s="70"/>
      <c r="F28" s="71"/>
      <c r="G28" s="192">
        <f>ZakladDPHSniVypocet+ZakladDPHZaklVypocet</f>
        <v>0</v>
      </c>
      <c r="H28" s="192"/>
      <c r="I28" s="192"/>
      <c r="J28" s="72" t="str">
        <f t="shared" si="0"/>
        <v>CZK</v>
      </c>
    </row>
    <row r="29" spans="1:10" ht="27.75" customHeight="1" x14ac:dyDescent="0.2">
      <c r="A29" s="3">
        <f>(A27-INT(A27))*100</f>
        <v>0</v>
      </c>
      <c r="B29" s="68" t="s">
        <v>33</v>
      </c>
      <c r="C29" s="73"/>
      <c r="D29" s="73"/>
      <c r="E29" s="73"/>
      <c r="F29" s="73"/>
      <c r="G29" s="192">
        <f>IF(A29&gt;50, ROUNDUP(A27, 0), ROUNDDOWN(A27, 0))</f>
        <v>0</v>
      </c>
      <c r="H29" s="192"/>
      <c r="I29" s="192"/>
      <c r="J29" s="74" t="s">
        <v>34</v>
      </c>
    </row>
    <row r="30" spans="1:10" ht="12.75" customHeight="1" x14ac:dyDescent="0.2">
      <c r="A30" s="3"/>
      <c r="B30" s="3"/>
      <c r="C30" s="15"/>
      <c r="D30" s="15"/>
      <c r="E30" s="15"/>
      <c r="F30" s="15"/>
      <c r="G30" s="28"/>
      <c r="H30" s="15"/>
      <c r="I30" s="28"/>
      <c r="J30" s="75"/>
    </row>
    <row r="31" spans="1:10" ht="30" customHeight="1" x14ac:dyDescent="0.2">
      <c r="A31" s="3"/>
      <c r="B31" s="3"/>
      <c r="C31" s="15"/>
      <c r="D31" s="15"/>
      <c r="E31" s="15"/>
      <c r="F31" s="15"/>
      <c r="G31" s="28"/>
      <c r="H31" s="15"/>
      <c r="I31" s="28"/>
      <c r="J31" s="75"/>
    </row>
    <row r="32" spans="1:10" ht="18.75" customHeight="1" x14ac:dyDescent="0.2">
      <c r="A32" s="3"/>
      <c r="B32" s="76"/>
      <c r="C32" s="77" t="s">
        <v>35</v>
      </c>
      <c r="D32" s="78"/>
      <c r="E32" s="78"/>
      <c r="F32" s="77" t="s">
        <v>36</v>
      </c>
      <c r="G32" s="78"/>
      <c r="H32" s="79">
        <v>43259</v>
      </c>
      <c r="I32" s="78"/>
      <c r="J32" s="75"/>
    </row>
    <row r="33" spans="1:10" ht="47.25" customHeight="1" x14ac:dyDescent="0.2">
      <c r="A33" s="3"/>
      <c r="B33" s="3"/>
      <c r="C33" s="15"/>
      <c r="D33" s="15"/>
      <c r="E33" s="15"/>
      <c r="F33" s="15"/>
      <c r="G33" s="28"/>
      <c r="H33" s="15"/>
      <c r="I33" s="28"/>
      <c r="J33" s="75"/>
    </row>
    <row r="34" spans="1:10" s="85" customFormat="1" ht="18.75" customHeight="1" x14ac:dyDescent="0.2">
      <c r="A34" s="80"/>
      <c r="B34" s="80"/>
      <c r="C34" s="81"/>
      <c r="D34" s="82"/>
      <c r="E34" s="82"/>
      <c r="F34" s="81"/>
      <c r="G34" s="83"/>
      <c r="H34" s="82"/>
      <c r="I34" s="83"/>
      <c r="J34" s="84"/>
    </row>
    <row r="35" spans="1:10" ht="12.75" customHeight="1" x14ac:dyDescent="0.2">
      <c r="A35" s="3"/>
      <c r="B35" s="3"/>
      <c r="C35" s="15"/>
      <c r="D35" s="193" t="s">
        <v>37</v>
      </c>
      <c r="E35" s="193"/>
      <c r="F35" s="15"/>
      <c r="G35" s="28"/>
      <c r="H35" s="86" t="s">
        <v>38</v>
      </c>
      <c r="I35" s="28"/>
      <c r="J35" s="75"/>
    </row>
    <row r="36" spans="1:10" ht="13.5" customHeight="1" x14ac:dyDescent="0.2">
      <c r="A36" s="87"/>
      <c r="B36" s="87"/>
      <c r="C36" s="88"/>
      <c r="D36" s="88"/>
      <c r="E36" s="88"/>
      <c r="F36" s="88"/>
      <c r="G36" s="89"/>
      <c r="H36" s="88"/>
      <c r="I36" s="89"/>
      <c r="J36" s="90"/>
    </row>
    <row r="37" spans="1:10" ht="27" hidden="1" customHeight="1" x14ac:dyDescent="0.2">
      <c r="B37" s="91" t="s">
        <v>39</v>
      </c>
      <c r="C37" s="92"/>
      <c r="D37" s="92"/>
      <c r="E37" s="92"/>
      <c r="F37" s="93"/>
      <c r="G37" s="93"/>
      <c r="H37" s="93"/>
      <c r="I37" s="93"/>
      <c r="J37" s="92"/>
    </row>
    <row r="38" spans="1:10" ht="25.5" hidden="1" customHeight="1" x14ac:dyDescent="0.2">
      <c r="A38" s="94" t="s">
        <v>40</v>
      </c>
      <c r="B38" s="95" t="s">
        <v>41</v>
      </c>
      <c r="C38" s="96" t="s">
        <v>42</v>
      </c>
      <c r="D38" s="97"/>
      <c r="E38" s="97"/>
      <c r="F38" s="98" t="str">
        <f>B23</f>
        <v>Základ pro sníženou DPH</v>
      </c>
      <c r="G38" s="98" t="str">
        <f>B25</f>
        <v>Základ pro základní DPH</v>
      </c>
      <c r="H38" s="99" t="s">
        <v>43</v>
      </c>
      <c r="I38" s="99" t="s">
        <v>44</v>
      </c>
      <c r="J38" s="100" t="s">
        <v>27</v>
      </c>
    </row>
    <row r="39" spans="1:10" ht="25.5" hidden="1" customHeight="1" x14ac:dyDescent="0.2">
      <c r="A39" s="94">
        <v>1</v>
      </c>
      <c r="B39" s="101" t="s">
        <v>45</v>
      </c>
      <c r="C39" s="190"/>
      <c r="D39" s="190"/>
      <c r="E39" s="190"/>
      <c r="F39" s="102">
        <f>'01 01 Pol'!AB41</f>
        <v>0</v>
      </c>
      <c r="G39" s="103">
        <f>'01 01 Pol'!AC41</f>
        <v>0</v>
      </c>
      <c r="H39" s="104">
        <f>(F39*SazbaDPH1/100)+(G39*SazbaDPH2/100)</f>
        <v>0</v>
      </c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">
      <c r="A40" s="94">
        <v>2</v>
      </c>
      <c r="B40" s="106" t="s">
        <v>6</v>
      </c>
      <c r="C40" s="194" t="s">
        <v>46</v>
      </c>
      <c r="D40" s="194"/>
      <c r="E40" s="194"/>
      <c r="F40" s="107">
        <f>'01 01 Pol'!AB41</f>
        <v>0</v>
      </c>
      <c r="G40" s="108">
        <f>'01 01 Pol'!AC41</f>
        <v>0</v>
      </c>
      <c r="H40" s="108">
        <f>(F40*SazbaDPH1/100)+(G40*SazbaDPH2/100)</f>
        <v>0</v>
      </c>
      <c r="I40" s="108">
        <f>F40+G40+H40</f>
        <v>0</v>
      </c>
      <c r="J40" s="109" t="str">
        <f>IF(CenaCelkemVypocet=0,"",I40/CenaCelkemVypocet*100)</f>
        <v/>
      </c>
    </row>
    <row r="41" spans="1:10" ht="25.5" hidden="1" customHeight="1" x14ac:dyDescent="0.2">
      <c r="A41" s="94">
        <v>3</v>
      </c>
      <c r="B41" s="110" t="s">
        <v>6</v>
      </c>
      <c r="C41" s="190" t="s">
        <v>46</v>
      </c>
      <c r="D41" s="190"/>
      <c r="E41" s="190"/>
      <c r="F41" s="111">
        <f>'01 01 Pol'!AB41</f>
        <v>0</v>
      </c>
      <c r="G41" s="104">
        <f>'01 01 Pol'!AC41</f>
        <v>0</v>
      </c>
      <c r="H41" s="104">
        <f>(F41*SazbaDPH1/100)+(G41*SazbaDPH2/100)</f>
        <v>0</v>
      </c>
      <c r="I41" s="104">
        <f>F41+G41+H41</f>
        <v>0</v>
      </c>
      <c r="J41" s="105" t="str">
        <f>IF(CenaCelkemVypocet=0,"",I41/CenaCelkemVypocet*100)</f>
        <v/>
      </c>
    </row>
    <row r="42" spans="1:10" ht="25.5" hidden="1" customHeight="1" x14ac:dyDescent="0.2">
      <c r="A42" s="94"/>
      <c r="B42" s="191" t="s">
        <v>47</v>
      </c>
      <c r="C42" s="191"/>
      <c r="D42" s="191"/>
      <c r="E42" s="191"/>
      <c r="F42" s="112">
        <f>SUMIF(A39:A41,"=1",F39:F41)</f>
        <v>0</v>
      </c>
      <c r="G42" s="113">
        <f>SUMIF(A39:A41,"=1",G39:G41)</f>
        <v>0</v>
      </c>
      <c r="H42" s="113">
        <f>SUMIF(A39:A41,"=1",H39:H41)</f>
        <v>0</v>
      </c>
      <c r="I42" s="113">
        <f>SUMIF(A39:A41,"=1",I39:I41)</f>
        <v>0</v>
      </c>
      <c r="J42" s="114">
        <f>SUMIF(A39:A41,"=1",J39:J41)</f>
        <v>0</v>
      </c>
    </row>
  </sheetData>
  <mergeCells count="40">
    <mergeCell ref="C41:E41"/>
    <mergeCell ref="B42:E42"/>
    <mergeCell ref="G28:I28"/>
    <mergeCell ref="G29:I29"/>
    <mergeCell ref="D35:E35"/>
    <mergeCell ref="C39:E39"/>
    <mergeCell ref="C40:E40"/>
    <mergeCell ref="G23:I23"/>
    <mergeCell ref="G24:I24"/>
    <mergeCell ref="G25:I25"/>
    <mergeCell ref="G26:I26"/>
    <mergeCell ref="G27:I27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D12:G12"/>
    <mergeCell ref="D13:G13"/>
    <mergeCell ref="E15:F15"/>
    <mergeCell ref="G15:H15"/>
    <mergeCell ref="I15:J15"/>
    <mergeCell ref="B1:J1"/>
    <mergeCell ref="E2:J2"/>
    <mergeCell ref="E3:J3"/>
    <mergeCell ref="E4:J4"/>
    <mergeCell ref="D11:G11"/>
  </mergeCells>
  <pageMargins left="0.39374999999999999" right="0.196527777777778" top="0.59027777777777801" bottom="0.39305555555555599" header="0.51180555555555496" footer="0.196527777777778"/>
  <pageSetup paperSize="9" firstPageNumber="0" orientation="portrait" horizontalDpi="300" verticalDpi="300"/>
  <headerFooter>
    <oddFooter>&amp;L&amp;9Zpracováno programem BUILDpower S,  © RTS, a.s.&amp;R&amp;9Stránka &amp;P z &amp;N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"/>
  <sheetViews>
    <sheetView workbookViewId="0">
      <selection activeCell="F8" sqref="F8"/>
    </sheetView>
  </sheetViews>
  <sheetFormatPr defaultRowHeight="12.75" x14ac:dyDescent="0.2"/>
  <cols>
    <col min="1" max="1" width="4.28515625" style="115" customWidth="1"/>
    <col min="2" max="2" width="14.42578125" style="115" customWidth="1"/>
    <col min="3" max="3" width="38.28515625" style="116" customWidth="1"/>
    <col min="4" max="4" width="4.5703125" style="115" customWidth="1"/>
    <col min="5" max="5" width="10.5703125" style="115" customWidth="1"/>
    <col min="6" max="6" width="9.85546875" style="115" customWidth="1"/>
    <col min="7" max="7" width="12.7109375" style="115" customWidth="1"/>
    <col min="8" max="1025" width="9.140625" style="115" customWidth="1"/>
  </cols>
  <sheetData>
    <row r="1" spans="1:7" ht="15.75" x14ac:dyDescent="0.2">
      <c r="A1" s="195" t="s">
        <v>48</v>
      </c>
      <c r="B1" s="195"/>
      <c r="C1" s="195"/>
      <c r="D1" s="195"/>
      <c r="E1" s="195"/>
      <c r="F1" s="195"/>
      <c r="G1" s="195"/>
    </row>
    <row r="2" spans="1:7" ht="24.95" customHeight="1" x14ac:dyDescent="0.2">
      <c r="A2" s="117" t="s">
        <v>49</v>
      </c>
      <c r="B2" s="118"/>
      <c r="C2" s="196"/>
      <c r="D2" s="196"/>
      <c r="E2" s="196"/>
      <c r="F2" s="196"/>
      <c r="G2" s="196"/>
    </row>
    <row r="3" spans="1:7" ht="24.95" customHeight="1" x14ac:dyDescent="0.2">
      <c r="A3" s="117" t="s">
        <v>50</v>
      </c>
      <c r="B3" s="118"/>
      <c r="C3" s="196"/>
      <c r="D3" s="196"/>
      <c r="E3" s="196"/>
      <c r="F3" s="196"/>
      <c r="G3" s="196"/>
    </row>
    <row r="4" spans="1:7" ht="24.95" customHeight="1" x14ac:dyDescent="0.2">
      <c r="A4" s="117" t="s">
        <v>51</v>
      </c>
      <c r="B4" s="118"/>
      <c r="C4" s="196"/>
      <c r="D4" s="196"/>
      <c r="E4" s="196"/>
      <c r="F4" s="196"/>
      <c r="G4" s="196"/>
    </row>
  </sheetData>
  <sheetProtection password="94F7" sheet="1"/>
  <mergeCells count="4">
    <mergeCell ref="A1:G1"/>
    <mergeCell ref="C2:G2"/>
    <mergeCell ref="C3:G3"/>
    <mergeCell ref="C4:G4"/>
  </mergeCells>
  <pageMargins left="0.59027777777777801" right="0.39374999999999999" top="0.59027777777777801" bottom="0.98402777777777795" header="0.51180555555555496" footer="0.51180555555555496"/>
  <pageSetup paperSize="9" firstPageNumber="0" orientation="portrait" horizontalDpi="300" verticalDpi="300"/>
  <headerFooter>
    <oddFooter>&amp;L&amp;9Zpracováno programem BUILDpower S,  © RTS, a.s.&amp;R&amp;"Arial,Běžné"Strana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"/>
  <sheetViews>
    <sheetView tabSelected="1" zoomScale="130" zoomScaleNormal="130" workbookViewId="0">
      <pane ySplit="6" topLeftCell="A16" activePane="bottomLeft" state="frozen"/>
      <selection pane="bottomLeft" activeCell="F40" sqref="F40"/>
    </sheetView>
  </sheetViews>
  <sheetFormatPr defaultRowHeight="12.75" outlineLevelRow="1" x14ac:dyDescent="0.2"/>
  <cols>
    <col min="1" max="1" width="3.42578125" customWidth="1"/>
    <col min="2" max="2" width="12.7109375" style="119" customWidth="1"/>
    <col min="3" max="3" width="63.28515625" style="119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0" width="11.5703125" hidden="1"/>
    <col min="21" max="25" width="8.7109375" customWidth="1"/>
    <col min="26" max="26" width="11.5703125" hidden="1"/>
    <col min="27" max="27" width="8.7109375" customWidth="1"/>
    <col min="28" max="38" width="11.5703125" hidden="1"/>
    <col min="39" max="49" width="8.7109375" customWidth="1"/>
    <col min="50" max="50" width="98.7109375" customWidth="1"/>
    <col min="51" max="1025" width="8.7109375" customWidth="1"/>
  </cols>
  <sheetData>
    <row r="1" spans="1:57" ht="15.75" customHeight="1" x14ac:dyDescent="0.25">
      <c r="A1" s="197" t="s">
        <v>52</v>
      </c>
      <c r="B1" s="197"/>
      <c r="C1" s="197"/>
      <c r="D1" s="197"/>
      <c r="E1" s="197"/>
      <c r="F1" s="197"/>
      <c r="G1" s="197"/>
      <c r="AD1" t="s">
        <v>53</v>
      </c>
    </row>
    <row r="2" spans="1:57" ht="25.15" customHeight="1" x14ac:dyDescent="0.2">
      <c r="A2" s="117" t="s">
        <v>49</v>
      </c>
      <c r="B2" s="118" t="s">
        <v>3</v>
      </c>
      <c r="C2" s="198" t="s">
        <v>4</v>
      </c>
      <c r="D2" s="198"/>
      <c r="E2" s="198"/>
      <c r="F2" s="198"/>
      <c r="G2" s="198"/>
      <c r="AD2" t="s">
        <v>54</v>
      </c>
    </row>
    <row r="3" spans="1:57" ht="25.15" customHeight="1" x14ac:dyDescent="0.2">
      <c r="A3" s="117" t="s">
        <v>50</v>
      </c>
      <c r="B3" s="118" t="s">
        <v>6</v>
      </c>
      <c r="C3" s="198" t="s">
        <v>7</v>
      </c>
      <c r="D3" s="198"/>
      <c r="E3" s="198"/>
      <c r="F3" s="198"/>
      <c r="G3" s="198"/>
      <c r="Z3" s="119" t="s">
        <v>54</v>
      </c>
      <c r="AD3" t="s">
        <v>55</v>
      </c>
    </row>
    <row r="4" spans="1:57" x14ac:dyDescent="0.2">
      <c r="D4" s="120"/>
    </row>
    <row r="5" spans="1:57" ht="38.25" x14ac:dyDescent="0.2">
      <c r="A5" s="121" t="s">
        <v>56</v>
      </c>
      <c r="B5" s="122" t="s">
        <v>57</v>
      </c>
      <c r="C5" s="122" t="s">
        <v>58</v>
      </c>
      <c r="D5" s="123" t="s">
        <v>59</v>
      </c>
      <c r="E5" s="121" t="s">
        <v>60</v>
      </c>
      <c r="F5" s="124" t="s">
        <v>61</v>
      </c>
      <c r="G5" s="121" t="s">
        <v>17</v>
      </c>
      <c r="H5" s="125" t="s">
        <v>62</v>
      </c>
      <c r="I5" s="125" t="s">
        <v>63</v>
      </c>
      <c r="J5" s="125" t="s">
        <v>64</v>
      </c>
      <c r="K5" s="125" t="s">
        <v>65</v>
      </c>
      <c r="L5" s="125" t="s">
        <v>66</v>
      </c>
      <c r="M5" s="125" t="s">
        <v>67</v>
      </c>
      <c r="N5" s="125" t="s">
        <v>68</v>
      </c>
      <c r="O5" s="125" t="s">
        <v>69</v>
      </c>
      <c r="P5" s="125" t="s">
        <v>70</v>
      </c>
      <c r="Q5" s="125" t="s">
        <v>71</v>
      </c>
      <c r="R5" s="125" t="s">
        <v>72</v>
      </c>
      <c r="S5" s="125" t="s">
        <v>73</v>
      </c>
      <c r="T5" s="125" t="s">
        <v>74</v>
      </c>
    </row>
    <row r="6" spans="1:57" hidden="1" x14ac:dyDescent="0.2">
      <c r="A6" s="115"/>
      <c r="B6" s="126"/>
      <c r="C6" s="126"/>
      <c r="D6" s="127"/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1:57" x14ac:dyDescent="0.2">
      <c r="A7" s="130" t="s">
        <v>75</v>
      </c>
      <c r="B7" s="131" t="s">
        <v>76</v>
      </c>
      <c r="C7" s="132" t="s">
        <v>77</v>
      </c>
      <c r="D7" s="133"/>
      <c r="E7" s="134"/>
      <c r="F7" s="135"/>
      <c r="G7" s="135">
        <f>SUMIF(AD8:AD8,"&lt;&gt;NOR",G8:G8)</f>
        <v>0</v>
      </c>
      <c r="H7" s="135"/>
      <c r="I7" s="135">
        <f>SUM(I8:I8)</f>
        <v>401.65</v>
      </c>
      <c r="J7" s="135"/>
      <c r="K7" s="135">
        <f>SUM(K8:K8)</f>
        <v>23833.85</v>
      </c>
      <c r="L7" s="135"/>
      <c r="M7" s="135">
        <f>SUM(M8:M8)</f>
        <v>0</v>
      </c>
      <c r="N7" s="135"/>
      <c r="O7" s="135">
        <f>SUM(O8:O8)</f>
        <v>0.01</v>
      </c>
      <c r="P7" s="135"/>
      <c r="Q7" s="135">
        <f>SUM(Q8:Q8)</f>
        <v>0</v>
      </c>
      <c r="R7" s="136"/>
      <c r="S7" s="136">
        <f>SUM(S8:S8)</f>
        <v>84.15</v>
      </c>
      <c r="T7" s="136"/>
      <c r="AD7" t="s">
        <v>78</v>
      </c>
    </row>
    <row r="8" spans="1:57" ht="57.75" customHeight="1" outlineLevel="1" x14ac:dyDescent="0.2">
      <c r="A8" s="137">
        <v>1</v>
      </c>
      <c r="B8" s="138" t="s">
        <v>79</v>
      </c>
      <c r="C8" s="139" t="s">
        <v>80</v>
      </c>
      <c r="D8" s="140" t="s">
        <v>81</v>
      </c>
      <c r="E8" s="141">
        <v>273.23</v>
      </c>
      <c r="F8" s="142"/>
      <c r="G8" s="143">
        <f>ROUND(E8*F8,2)</f>
        <v>0</v>
      </c>
      <c r="H8" s="142">
        <v>1.47</v>
      </c>
      <c r="I8" s="143">
        <f>ROUND(E8*H8,2)</f>
        <v>401.65</v>
      </c>
      <c r="J8" s="142">
        <v>87.23</v>
      </c>
      <c r="K8" s="143">
        <f>ROUND(E8*J8,2)</f>
        <v>23833.85</v>
      </c>
      <c r="L8" s="143">
        <v>21</v>
      </c>
      <c r="M8" s="143">
        <f>G8*(1+L8/100)</f>
        <v>0</v>
      </c>
      <c r="N8" s="143">
        <v>4.0000000000000003E-5</v>
      </c>
      <c r="O8" s="143">
        <f>ROUND(E8*N8,2)</f>
        <v>0.01</v>
      </c>
      <c r="P8" s="143">
        <v>0</v>
      </c>
      <c r="Q8" s="143">
        <f>ROUND(E8*P8,2)</f>
        <v>0</v>
      </c>
      <c r="R8" s="144">
        <v>0.308</v>
      </c>
      <c r="S8" s="144">
        <f>ROUND(E8*R8,2)</f>
        <v>84.15</v>
      </c>
      <c r="T8" s="144"/>
      <c r="U8" s="145"/>
      <c r="V8" s="145"/>
      <c r="W8" s="145"/>
      <c r="X8" s="145"/>
      <c r="Y8" s="145"/>
      <c r="Z8" s="145"/>
      <c r="AA8" s="145"/>
      <c r="AB8" s="145"/>
      <c r="AC8" s="145"/>
      <c r="AD8" s="145" t="s">
        <v>82</v>
      </c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</row>
    <row r="9" spans="1:57" x14ac:dyDescent="0.2">
      <c r="A9" s="130" t="s">
        <v>75</v>
      </c>
      <c r="B9" s="131" t="s">
        <v>83</v>
      </c>
      <c r="C9" s="132" t="s">
        <v>84</v>
      </c>
      <c r="D9" s="133"/>
      <c r="E9" s="134"/>
      <c r="F9" s="135"/>
      <c r="G9" s="135">
        <f>SUMIF(AD10:AD24,"&lt;&gt;NOR",G10:G24)</f>
        <v>0</v>
      </c>
      <c r="H9" s="135"/>
      <c r="I9" s="135">
        <f>SUM(I10:I24)</f>
        <v>61517.96</v>
      </c>
      <c r="J9" s="135"/>
      <c r="K9" s="135">
        <f>SUM(K10:K24)</f>
        <v>740503</v>
      </c>
      <c r="L9" s="135"/>
      <c r="M9" s="135">
        <f>SUM(M10:M24)</f>
        <v>0</v>
      </c>
      <c r="N9" s="135"/>
      <c r="O9" s="135">
        <f>SUM(O10:O24)</f>
        <v>2.38</v>
      </c>
      <c r="P9" s="135"/>
      <c r="Q9" s="135">
        <f>SUM(Q10:Q24)</f>
        <v>0</v>
      </c>
      <c r="R9" s="136"/>
      <c r="S9" s="136">
        <f>SUM(S10:S24)</f>
        <v>621.67999999999995</v>
      </c>
      <c r="T9" s="136"/>
      <c r="AD9" t="s">
        <v>78</v>
      </c>
    </row>
    <row r="10" spans="1:57" ht="22.5" outlineLevel="1" x14ac:dyDescent="0.2">
      <c r="A10" s="137">
        <v>2</v>
      </c>
      <c r="B10" s="138" t="s">
        <v>85</v>
      </c>
      <c r="C10" s="146" t="s">
        <v>86</v>
      </c>
      <c r="D10" s="140" t="s">
        <v>87</v>
      </c>
      <c r="E10" s="141">
        <v>149</v>
      </c>
      <c r="F10" s="142"/>
      <c r="G10" s="143">
        <f>ROUND(E10*F10,2)</f>
        <v>0</v>
      </c>
      <c r="H10" s="142">
        <v>7.96</v>
      </c>
      <c r="I10" s="143">
        <f>ROUND(E10*H10,2)</f>
        <v>1186.04</v>
      </c>
      <c r="J10" s="142">
        <v>88.34</v>
      </c>
      <c r="K10" s="143">
        <f>ROUND(E10*J10,2)</f>
        <v>13162.66</v>
      </c>
      <c r="L10" s="143">
        <v>21</v>
      </c>
      <c r="M10" s="143">
        <f>G10*(1+L10/100)</f>
        <v>0</v>
      </c>
      <c r="N10" s="143">
        <v>3.2000000000000003E-4</v>
      </c>
      <c r="O10" s="143">
        <f>ROUND(E10*N10,2)</f>
        <v>0.05</v>
      </c>
      <c r="P10" s="143">
        <v>0</v>
      </c>
      <c r="Q10" s="143">
        <f>ROUND(E10*P10,2)</f>
        <v>0</v>
      </c>
      <c r="R10" s="144">
        <v>0.23599999999999999</v>
      </c>
      <c r="S10" s="144">
        <f>ROUND(E10*R10,2)</f>
        <v>35.159999999999997</v>
      </c>
      <c r="T10" s="144"/>
      <c r="U10" s="145"/>
      <c r="V10" s="145"/>
      <c r="W10" s="145"/>
      <c r="X10" s="145"/>
      <c r="Y10" s="145"/>
      <c r="Z10" s="145"/>
      <c r="AA10" s="145"/>
      <c r="AB10" s="145"/>
      <c r="AC10" s="145"/>
      <c r="AD10" s="145" t="s">
        <v>82</v>
      </c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</row>
    <row r="11" spans="1:57" outlineLevel="1" x14ac:dyDescent="0.2">
      <c r="A11" s="137">
        <v>3</v>
      </c>
      <c r="B11" s="138" t="s">
        <v>88</v>
      </c>
      <c r="C11" s="146" t="s">
        <v>89</v>
      </c>
      <c r="D11" s="140" t="s">
        <v>81</v>
      </c>
      <c r="E11" s="141">
        <f>60.3+59.71+60.43+60.5+32.29</f>
        <v>273.23</v>
      </c>
      <c r="F11" s="142"/>
      <c r="G11" s="143">
        <f>ROUND(E11*F11,2)</f>
        <v>0</v>
      </c>
      <c r="H11" s="142">
        <v>220.81</v>
      </c>
      <c r="I11" s="143">
        <f>ROUND(E11*H11,2)</f>
        <v>60331.92</v>
      </c>
      <c r="J11" s="142">
        <v>804.19</v>
      </c>
      <c r="K11" s="143">
        <f>ROUND(E11*J11,2)</f>
        <v>219728.83</v>
      </c>
      <c r="L11" s="143">
        <v>21</v>
      </c>
      <c r="M11" s="143">
        <f>G11*(1+L11/100)</f>
        <v>0</v>
      </c>
      <c r="N11" s="143">
        <v>8.5100000000000002E-3</v>
      </c>
      <c r="O11" s="143">
        <f>ROUND(E11*N11,2)</f>
        <v>2.33</v>
      </c>
      <c r="P11" s="143">
        <v>0</v>
      </c>
      <c r="Q11" s="143">
        <f>ROUND(E11*P11,2)</f>
        <v>0</v>
      </c>
      <c r="R11" s="144">
        <v>2.1465999999999998</v>
      </c>
      <c r="S11" s="144">
        <f>ROUND(E11*R11,2)</f>
        <v>586.52</v>
      </c>
      <c r="T11" s="144"/>
      <c r="U11" s="145"/>
      <c r="V11" s="145"/>
      <c r="W11" s="145"/>
      <c r="X11" s="145"/>
      <c r="Y11" s="145"/>
      <c r="Z11" s="145"/>
      <c r="AA11" s="145"/>
      <c r="AB11" s="145"/>
      <c r="AC11" s="145"/>
      <c r="AD11" s="145" t="s">
        <v>82</v>
      </c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</row>
    <row r="12" spans="1:57" outlineLevel="1" x14ac:dyDescent="0.2">
      <c r="A12" s="137"/>
      <c r="B12" s="147"/>
      <c r="C12" s="148" t="s">
        <v>90</v>
      </c>
      <c r="D12" s="140"/>
      <c r="E12" s="141"/>
      <c r="F12" s="142"/>
      <c r="G12" s="143"/>
      <c r="H12" s="142"/>
      <c r="I12" s="143"/>
      <c r="J12" s="142"/>
      <c r="K12" s="143"/>
      <c r="L12" s="143"/>
      <c r="M12" s="143"/>
      <c r="N12" s="143"/>
      <c r="O12" s="143"/>
      <c r="P12" s="143"/>
      <c r="Q12" s="143"/>
      <c r="R12" s="144"/>
      <c r="S12" s="144"/>
      <c r="T12" s="144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</row>
    <row r="13" spans="1:57" outlineLevel="1" x14ac:dyDescent="0.2">
      <c r="A13" s="149">
        <v>4</v>
      </c>
      <c r="B13" s="150" t="s">
        <v>91</v>
      </c>
      <c r="C13" s="151" t="s">
        <v>92</v>
      </c>
      <c r="D13" s="152" t="s">
        <v>81</v>
      </c>
      <c r="E13" s="141">
        <f>60.3+59.71+60.43+60.5+32.29</f>
        <v>273.23</v>
      </c>
      <c r="F13" s="142"/>
      <c r="G13" s="143">
        <f>ROUND(E13*F13,2)</f>
        <v>0</v>
      </c>
      <c r="H13" s="142">
        <v>0</v>
      </c>
      <c r="I13" s="143">
        <f>ROUND(E13*H13,2)</f>
        <v>0</v>
      </c>
      <c r="J13" s="142">
        <v>980</v>
      </c>
      <c r="K13" s="143">
        <f>ROUND(E13*J13,2)</f>
        <v>267765.40000000002</v>
      </c>
      <c r="L13" s="143">
        <v>21</v>
      </c>
      <c r="M13" s="143">
        <f>G13*(1+L13/100)</f>
        <v>0</v>
      </c>
      <c r="N13" s="143">
        <v>0</v>
      </c>
      <c r="O13" s="143">
        <f>ROUND(E13*N13,2)</f>
        <v>0</v>
      </c>
      <c r="P13" s="143">
        <v>0</v>
      </c>
      <c r="Q13" s="143">
        <f>ROUND(E13*P13,2)</f>
        <v>0</v>
      </c>
      <c r="R13" s="144">
        <v>0</v>
      </c>
      <c r="S13" s="144">
        <f>ROUND(E13*R13,2)</f>
        <v>0</v>
      </c>
      <c r="T13" s="144"/>
      <c r="U13" s="145"/>
      <c r="V13" s="145"/>
      <c r="W13" s="145"/>
      <c r="X13" s="145"/>
      <c r="Y13" s="145"/>
      <c r="Z13" s="145"/>
      <c r="AA13" s="145"/>
      <c r="AB13" s="145"/>
      <c r="AC13" s="145"/>
      <c r="AD13" s="145" t="s">
        <v>82</v>
      </c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</row>
    <row r="14" spans="1:57" outlineLevel="1" x14ac:dyDescent="0.2">
      <c r="A14" s="153"/>
      <c r="B14" s="154"/>
      <c r="C14" s="148" t="s">
        <v>90</v>
      </c>
      <c r="D14" s="155"/>
      <c r="E14" s="156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5"/>
      <c r="V14" s="145"/>
      <c r="W14" s="145"/>
      <c r="X14" s="145"/>
      <c r="Y14" s="145"/>
      <c r="Z14" s="145"/>
      <c r="AA14" s="145"/>
      <c r="AB14" s="145"/>
      <c r="AC14" s="145"/>
      <c r="AD14" s="145" t="s">
        <v>93</v>
      </c>
      <c r="AE14" s="145">
        <v>5</v>
      </c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</row>
    <row r="15" spans="1:57" outlineLevel="1" x14ac:dyDescent="0.2">
      <c r="A15" s="157">
        <v>5</v>
      </c>
      <c r="B15" s="138" t="s">
        <v>94</v>
      </c>
      <c r="C15" s="146" t="s">
        <v>95</v>
      </c>
      <c r="D15" s="158" t="s">
        <v>87</v>
      </c>
      <c r="E15" s="159">
        <v>149</v>
      </c>
      <c r="F15" s="160"/>
      <c r="G15" s="161">
        <f>ROUND(E15*F15,2)</f>
        <v>0</v>
      </c>
      <c r="H15" s="160">
        <v>0</v>
      </c>
      <c r="I15" s="161">
        <f>ROUND(E15*H15,2)</f>
        <v>0</v>
      </c>
      <c r="J15" s="160">
        <v>180</v>
      </c>
      <c r="K15" s="161">
        <f>ROUND(E15*J15,2)</f>
        <v>26820</v>
      </c>
      <c r="L15" s="161">
        <v>21</v>
      </c>
      <c r="M15" s="161">
        <f>G15*(1+L15/100)</f>
        <v>0</v>
      </c>
      <c r="N15" s="161">
        <v>0</v>
      </c>
      <c r="O15" s="161">
        <f>ROUND(E15*N15,2)</f>
        <v>0</v>
      </c>
      <c r="P15" s="161">
        <v>0</v>
      </c>
      <c r="Q15" s="161">
        <f>ROUND(E15*P15,2)</f>
        <v>0</v>
      </c>
      <c r="R15" s="144">
        <v>0</v>
      </c>
      <c r="S15" s="144">
        <f>ROUND(E15*R15,2)</f>
        <v>0</v>
      </c>
      <c r="T15" s="144"/>
      <c r="U15" s="145"/>
      <c r="V15" s="145"/>
      <c r="W15" s="145"/>
      <c r="X15" s="145"/>
      <c r="Y15" s="145"/>
      <c r="Z15" s="145"/>
      <c r="AA15" s="145"/>
      <c r="AB15" s="145"/>
      <c r="AC15" s="145"/>
      <c r="AD15" s="145" t="s">
        <v>82</v>
      </c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</row>
    <row r="16" spans="1:57" outlineLevel="1" x14ac:dyDescent="0.2">
      <c r="A16" s="157">
        <v>6</v>
      </c>
      <c r="B16" s="138" t="s">
        <v>96</v>
      </c>
      <c r="C16" s="162" t="s">
        <v>97</v>
      </c>
      <c r="D16" s="158" t="s">
        <v>87</v>
      </c>
      <c r="E16" s="159">
        <v>149</v>
      </c>
      <c r="F16" s="160"/>
      <c r="G16" s="161">
        <f>ROUND(E16*F16,2)</f>
        <v>0</v>
      </c>
      <c r="H16" s="160">
        <v>0</v>
      </c>
      <c r="I16" s="161">
        <f>ROUND(E16*H16,2)</f>
        <v>0</v>
      </c>
      <c r="J16" s="160">
        <v>180</v>
      </c>
      <c r="K16" s="161">
        <f>ROUND(E16*J16,2)</f>
        <v>26820</v>
      </c>
      <c r="L16" s="161">
        <v>21</v>
      </c>
      <c r="M16" s="161">
        <f>G16*(1+L16/100)</f>
        <v>0</v>
      </c>
      <c r="N16" s="161">
        <v>0</v>
      </c>
      <c r="O16" s="161">
        <f>ROUND(E16*N16,2)</f>
        <v>0</v>
      </c>
      <c r="P16" s="161">
        <v>0</v>
      </c>
      <c r="Q16" s="161">
        <f>ROUND(E16*P16,2)</f>
        <v>0</v>
      </c>
      <c r="R16" s="144">
        <v>0</v>
      </c>
      <c r="S16" s="144">
        <f>ROUND(E16*R16,2)</f>
        <v>0</v>
      </c>
      <c r="T16" s="144"/>
      <c r="U16" s="145"/>
      <c r="V16" s="145"/>
      <c r="W16" s="145"/>
      <c r="X16" s="145"/>
      <c r="Y16" s="145"/>
      <c r="Z16" s="145"/>
      <c r="AA16" s="145"/>
      <c r="AB16" s="145"/>
      <c r="AC16" s="145"/>
      <c r="AD16" s="145" t="s">
        <v>82</v>
      </c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</row>
    <row r="17" spans="1:57" outlineLevel="1" x14ac:dyDescent="0.2">
      <c r="A17" s="157">
        <v>7</v>
      </c>
      <c r="B17" s="138" t="s">
        <v>98</v>
      </c>
      <c r="C17" s="162" t="s">
        <v>99</v>
      </c>
      <c r="D17" s="158" t="s">
        <v>87</v>
      </c>
      <c r="E17" s="159">
        <v>149</v>
      </c>
      <c r="F17" s="160"/>
      <c r="G17" s="161">
        <f>ROUND(E17*F17,2)</f>
        <v>0</v>
      </c>
      <c r="H17" s="160">
        <v>0</v>
      </c>
      <c r="I17" s="161">
        <f>ROUND(E17*H17,2)</f>
        <v>0</v>
      </c>
      <c r="J17" s="160">
        <v>180</v>
      </c>
      <c r="K17" s="161">
        <f>ROUND(E17*J17,2)</f>
        <v>26820</v>
      </c>
      <c r="L17" s="161">
        <v>21</v>
      </c>
      <c r="M17" s="161">
        <f>G17*(1+L17/100)</f>
        <v>0</v>
      </c>
      <c r="N17" s="161">
        <v>0</v>
      </c>
      <c r="O17" s="161">
        <f>ROUND(E17*N17,2)</f>
        <v>0</v>
      </c>
      <c r="P17" s="161">
        <v>0</v>
      </c>
      <c r="Q17" s="161">
        <f>ROUND(E17*P17,2)</f>
        <v>0</v>
      </c>
      <c r="R17" s="144">
        <v>0</v>
      </c>
      <c r="S17" s="144">
        <f>ROUND(E17*R17,2)</f>
        <v>0</v>
      </c>
      <c r="T17" s="144"/>
      <c r="U17" s="145"/>
      <c r="V17" s="145"/>
      <c r="W17" s="145"/>
      <c r="X17" s="145"/>
      <c r="Y17" s="145"/>
      <c r="Z17" s="145"/>
      <c r="AA17" s="145"/>
      <c r="AB17" s="145"/>
      <c r="AC17" s="145"/>
      <c r="AD17" s="145" t="s">
        <v>82</v>
      </c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</row>
    <row r="18" spans="1:57" ht="42" outlineLevel="1" x14ac:dyDescent="0.2">
      <c r="A18" s="157">
        <v>8</v>
      </c>
      <c r="B18" s="138" t="s">
        <v>100</v>
      </c>
      <c r="C18" s="146" t="s">
        <v>139</v>
      </c>
      <c r="D18" s="158" t="s">
        <v>81</v>
      </c>
      <c r="E18" s="159">
        <f>(60.3+59.71+60.43+60.5+32.29)*1.15</f>
        <v>314.21449999999999</v>
      </c>
      <c r="F18" s="160"/>
      <c r="G18" s="161">
        <f>ROUND(E18*F18,2)</f>
        <v>0</v>
      </c>
      <c r="H18" s="160">
        <v>0</v>
      </c>
      <c r="I18" s="161">
        <f>ROUND(E18*H18,2)</f>
        <v>0</v>
      </c>
      <c r="J18" s="160">
        <v>180</v>
      </c>
      <c r="K18" s="161">
        <f>ROUND(E18*J18,2)</f>
        <v>56558.61</v>
      </c>
      <c r="L18" s="161">
        <v>21</v>
      </c>
      <c r="M18" s="161">
        <f>G18*(1+L18/100)</f>
        <v>0</v>
      </c>
      <c r="N18" s="161">
        <v>0</v>
      </c>
      <c r="O18" s="161">
        <f>ROUND(E18*N18,2)</f>
        <v>0</v>
      </c>
      <c r="P18" s="161">
        <v>0</v>
      </c>
      <c r="Q18" s="161">
        <f>ROUND(E18*P18,2)</f>
        <v>0</v>
      </c>
      <c r="R18" s="144">
        <v>0</v>
      </c>
      <c r="S18" s="144">
        <f>ROUND(E18*R18,2)</f>
        <v>0</v>
      </c>
      <c r="T18" s="144"/>
      <c r="U18" s="145"/>
      <c r="V18" s="145"/>
      <c r="W18" s="145"/>
      <c r="X18" s="145"/>
      <c r="Y18" s="145"/>
      <c r="Z18" s="145"/>
      <c r="AA18" s="145"/>
      <c r="AB18" s="145"/>
      <c r="AC18" s="145"/>
      <c r="AD18" s="145" t="s">
        <v>82</v>
      </c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</row>
    <row r="19" spans="1:57" outlineLevel="1" x14ac:dyDescent="0.2">
      <c r="A19" s="157"/>
      <c r="B19" s="138"/>
      <c r="C19" s="163" t="s">
        <v>101</v>
      </c>
      <c r="D19" s="158"/>
      <c r="E19" s="159"/>
      <c r="F19" s="160"/>
      <c r="G19" s="161"/>
      <c r="H19" s="160"/>
      <c r="I19" s="161"/>
      <c r="J19" s="160"/>
      <c r="K19" s="161"/>
      <c r="L19" s="161"/>
      <c r="M19" s="161"/>
      <c r="N19" s="161"/>
      <c r="O19" s="161"/>
      <c r="P19" s="161"/>
      <c r="Q19" s="161"/>
      <c r="R19" s="144"/>
      <c r="S19" s="144"/>
      <c r="T19" s="144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</row>
    <row r="20" spans="1:57" outlineLevel="1" x14ac:dyDescent="0.2">
      <c r="A20" s="157">
        <v>9</v>
      </c>
      <c r="B20" s="138" t="s">
        <v>102</v>
      </c>
      <c r="C20" s="162" t="s">
        <v>103</v>
      </c>
      <c r="D20" s="158" t="s">
        <v>87</v>
      </c>
      <c r="E20" s="159">
        <v>149</v>
      </c>
      <c r="F20" s="160"/>
      <c r="G20" s="161">
        <f>ROUND(E20*F20,2)</f>
        <v>0</v>
      </c>
      <c r="H20" s="160">
        <v>0</v>
      </c>
      <c r="I20" s="161">
        <f>ROUND(E20*H20,2)</f>
        <v>0</v>
      </c>
      <c r="J20" s="160">
        <v>180</v>
      </c>
      <c r="K20" s="161">
        <f>ROUND(E20*J20,2)</f>
        <v>26820</v>
      </c>
      <c r="L20" s="161">
        <v>21</v>
      </c>
      <c r="M20" s="161">
        <f>G20*(1+L20/100)</f>
        <v>0</v>
      </c>
      <c r="N20" s="161">
        <v>0</v>
      </c>
      <c r="O20" s="161">
        <f>ROUND(E20*N20,2)</f>
        <v>0</v>
      </c>
      <c r="P20" s="161">
        <v>0</v>
      </c>
      <c r="Q20" s="161">
        <f>ROUND(E20*P20,2)</f>
        <v>0</v>
      </c>
      <c r="R20" s="144">
        <v>0</v>
      </c>
      <c r="S20" s="144">
        <f>ROUND(E20*R20,2)</f>
        <v>0</v>
      </c>
      <c r="T20" s="144"/>
      <c r="U20" s="145"/>
      <c r="V20" s="145"/>
      <c r="W20" s="145"/>
      <c r="X20" s="145"/>
      <c r="Y20" s="145"/>
      <c r="Z20" s="145"/>
      <c r="AA20" s="145"/>
      <c r="AB20" s="145"/>
      <c r="AC20" s="145"/>
      <c r="AD20" s="145" t="s">
        <v>82</v>
      </c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</row>
    <row r="21" spans="1:57" outlineLevel="1" x14ac:dyDescent="0.2">
      <c r="A21" s="157">
        <v>10</v>
      </c>
      <c r="B21" s="138" t="s">
        <v>104</v>
      </c>
      <c r="C21" s="162" t="s">
        <v>105</v>
      </c>
      <c r="D21" s="158" t="s">
        <v>81</v>
      </c>
      <c r="E21" s="159">
        <v>273.23</v>
      </c>
      <c r="F21" s="160"/>
      <c r="G21" s="161">
        <f>ROUND(E21*F21,2)</f>
        <v>0</v>
      </c>
      <c r="H21" s="160">
        <v>0</v>
      </c>
      <c r="I21" s="161">
        <f>ROUND(E21*H21,2)</f>
        <v>0</v>
      </c>
      <c r="J21" s="160">
        <v>180</v>
      </c>
      <c r="K21" s="161">
        <f>ROUND(E21*J21,2)</f>
        <v>49181.4</v>
      </c>
      <c r="L21" s="161">
        <v>21</v>
      </c>
      <c r="M21" s="161">
        <f>G21*(1+L21/100)</f>
        <v>0</v>
      </c>
      <c r="N21" s="161">
        <v>0</v>
      </c>
      <c r="O21" s="161">
        <f>ROUND(E21*N21,2)</f>
        <v>0</v>
      </c>
      <c r="P21" s="161">
        <v>0</v>
      </c>
      <c r="Q21" s="161">
        <f>ROUND(E21*P21,2)</f>
        <v>0</v>
      </c>
      <c r="R21" s="144">
        <v>0</v>
      </c>
      <c r="S21" s="144">
        <f>ROUND(E21*R21,2)</f>
        <v>0</v>
      </c>
      <c r="T21" s="144"/>
      <c r="U21" s="145"/>
      <c r="V21" s="145"/>
      <c r="W21" s="145"/>
      <c r="X21" s="145"/>
      <c r="Y21" s="145"/>
      <c r="Z21" s="145"/>
      <c r="AA21" s="145"/>
      <c r="AB21" s="145"/>
      <c r="AC21" s="145"/>
      <c r="AD21" s="145" t="s">
        <v>82</v>
      </c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</row>
    <row r="22" spans="1:57" outlineLevel="1" x14ac:dyDescent="0.2">
      <c r="A22" s="157">
        <v>11</v>
      </c>
      <c r="B22" s="138" t="s">
        <v>106</v>
      </c>
      <c r="C22" s="162" t="s">
        <v>107</v>
      </c>
      <c r="D22" s="158" t="s">
        <v>87</v>
      </c>
      <c r="E22" s="159">
        <v>149</v>
      </c>
      <c r="F22" s="160"/>
      <c r="G22" s="161">
        <f>ROUND(E22*F22,2)</f>
        <v>0</v>
      </c>
      <c r="H22" s="160">
        <v>0</v>
      </c>
      <c r="I22" s="161">
        <f>ROUND(E22*H22,2)</f>
        <v>0</v>
      </c>
      <c r="J22" s="160">
        <v>180</v>
      </c>
      <c r="K22" s="161">
        <f>ROUND(E22*J22,2)</f>
        <v>26820</v>
      </c>
      <c r="L22" s="161">
        <v>21</v>
      </c>
      <c r="M22" s="161">
        <f>G22*(1+L22/100)</f>
        <v>0</v>
      </c>
      <c r="N22" s="161">
        <v>0</v>
      </c>
      <c r="O22" s="161">
        <f>ROUND(E22*N22,2)</f>
        <v>0</v>
      </c>
      <c r="P22" s="161">
        <v>0</v>
      </c>
      <c r="Q22" s="161">
        <f>ROUND(E22*P22,2)</f>
        <v>0</v>
      </c>
      <c r="R22" s="144">
        <v>0</v>
      </c>
      <c r="S22" s="144">
        <f>ROUND(E22*R22,2)</f>
        <v>0</v>
      </c>
      <c r="T22" s="144"/>
      <c r="U22" s="145"/>
      <c r="V22" s="145"/>
      <c r="W22" s="145"/>
      <c r="X22" s="145"/>
      <c r="Y22" s="145"/>
      <c r="Z22" s="145"/>
      <c r="AA22" s="145"/>
      <c r="AB22" s="145"/>
      <c r="AC22" s="145"/>
      <c r="AD22" s="145" t="s">
        <v>82</v>
      </c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</row>
    <row r="23" spans="1:57" outlineLevel="1" x14ac:dyDescent="0.2">
      <c r="A23" s="137">
        <v>12</v>
      </c>
      <c r="B23" s="138" t="s">
        <v>108</v>
      </c>
      <c r="C23" s="146" t="s">
        <v>109</v>
      </c>
      <c r="D23" s="140" t="s">
        <v>110</v>
      </c>
      <c r="E23" s="141">
        <v>1</v>
      </c>
      <c r="F23" s="142"/>
      <c r="G23" s="143">
        <f>ROUND(E23*F23,2)</f>
        <v>0</v>
      </c>
      <c r="H23" s="142">
        <v>0</v>
      </c>
      <c r="I23" s="143">
        <f>ROUND(E23*H23,2)</f>
        <v>0</v>
      </c>
      <c r="J23" s="142">
        <v>6.1</v>
      </c>
      <c r="K23" s="143">
        <f>ROUND(E23*J23,2)</f>
        <v>6.1</v>
      </c>
      <c r="L23" s="143">
        <v>21</v>
      </c>
      <c r="M23" s="143">
        <f>G23*(1+L23/100)</f>
        <v>0</v>
      </c>
      <c r="N23" s="143">
        <v>0</v>
      </c>
      <c r="O23" s="143">
        <f>ROUND(E23*N23,2)</f>
        <v>0</v>
      </c>
      <c r="P23" s="143">
        <v>0</v>
      </c>
      <c r="Q23" s="143">
        <f>ROUND(E23*P23,2)</f>
        <v>0</v>
      </c>
      <c r="R23" s="144">
        <v>0</v>
      </c>
      <c r="S23" s="144">
        <f>ROUND(E23*R23,2)</f>
        <v>0</v>
      </c>
      <c r="T23" s="144"/>
      <c r="U23" s="145"/>
      <c r="V23" s="145"/>
      <c r="W23" s="145"/>
      <c r="X23" s="145"/>
      <c r="Y23" s="145"/>
      <c r="Z23" s="145"/>
      <c r="AA23" s="145"/>
      <c r="AB23" s="145"/>
      <c r="AC23" s="145"/>
      <c r="AD23" s="145" t="s">
        <v>111</v>
      </c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</row>
    <row r="24" spans="1:57" outlineLevel="1" x14ac:dyDescent="0.2">
      <c r="A24" s="153"/>
      <c r="B24" s="154"/>
      <c r="C24" s="199"/>
      <c r="D24" s="199"/>
      <c r="E24" s="199"/>
      <c r="F24" s="199"/>
      <c r="G24" s="199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145"/>
      <c r="W24" s="145"/>
      <c r="X24" s="145"/>
      <c r="Y24" s="145"/>
      <c r="Z24" s="145"/>
      <c r="AA24" s="145"/>
      <c r="AB24" s="145"/>
      <c r="AC24" s="145"/>
      <c r="AD24" s="145" t="s">
        <v>112</v>
      </c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</row>
    <row r="25" spans="1:57" x14ac:dyDescent="0.2">
      <c r="A25" s="130" t="s">
        <v>75</v>
      </c>
      <c r="B25" s="131" t="s">
        <v>113</v>
      </c>
      <c r="C25" s="132" t="s">
        <v>114</v>
      </c>
      <c r="D25" s="133"/>
      <c r="E25" s="134"/>
      <c r="F25" s="135"/>
      <c r="G25" s="135">
        <f>SUMIF(AD26:AD36,"&lt;&gt;NOR",G26:G36)</f>
        <v>0</v>
      </c>
      <c r="H25" s="135"/>
      <c r="I25" s="135">
        <f>SUM(I26:I36)</f>
        <v>0</v>
      </c>
      <c r="J25" s="135"/>
      <c r="K25" s="135">
        <f>SUM(K26:K36)</f>
        <v>273230.93</v>
      </c>
      <c r="L25" s="135"/>
      <c r="M25" s="135">
        <f>SUM(M26:M36)</f>
        <v>0</v>
      </c>
      <c r="N25" s="135"/>
      <c r="O25" s="135">
        <f>SUM(O26:O36)</f>
        <v>0</v>
      </c>
      <c r="P25" s="135"/>
      <c r="Q25" s="135">
        <f>SUM(Q26:Q36)</f>
        <v>0</v>
      </c>
      <c r="R25" s="136"/>
      <c r="S25" s="136">
        <f>SUM(S26:S36)</f>
        <v>0</v>
      </c>
      <c r="T25" s="136"/>
      <c r="AD25" t="s">
        <v>78</v>
      </c>
    </row>
    <row r="26" spans="1:57" ht="22.5" outlineLevel="1" x14ac:dyDescent="0.2">
      <c r="A26" s="157">
        <v>13</v>
      </c>
      <c r="B26" s="138" t="s">
        <v>115</v>
      </c>
      <c r="C26" s="162" t="s">
        <v>116</v>
      </c>
      <c r="D26" s="158" t="s">
        <v>81</v>
      </c>
      <c r="E26" s="159">
        <v>32.29</v>
      </c>
      <c r="F26" s="160"/>
      <c r="G26" s="161">
        <f>ROUND(E26*F26,2)</f>
        <v>0</v>
      </c>
      <c r="H26" s="160">
        <v>0</v>
      </c>
      <c r="I26" s="161">
        <f>ROUND(E26*H26,2)</f>
        <v>0</v>
      </c>
      <c r="J26" s="160">
        <v>250</v>
      </c>
      <c r="K26" s="161">
        <f>ROUND(E26*J26,2)</f>
        <v>8072.5</v>
      </c>
      <c r="L26" s="161">
        <v>21</v>
      </c>
      <c r="M26" s="161">
        <f>G26*(1+L26/100)</f>
        <v>0</v>
      </c>
      <c r="N26" s="161">
        <v>0</v>
      </c>
      <c r="O26" s="161">
        <f>ROUND(E26*N26,2)</f>
        <v>0</v>
      </c>
      <c r="P26" s="161">
        <v>0</v>
      </c>
      <c r="Q26" s="161">
        <f>ROUND(E26*P26,2)</f>
        <v>0</v>
      </c>
      <c r="R26" s="144">
        <v>0</v>
      </c>
      <c r="S26" s="144">
        <f>ROUND(E26*R26,2)</f>
        <v>0</v>
      </c>
      <c r="T26" s="144"/>
      <c r="U26" s="145"/>
      <c r="V26" s="145"/>
      <c r="W26" s="145"/>
      <c r="X26" s="145"/>
      <c r="Y26" s="145"/>
      <c r="Z26" s="145"/>
      <c r="AA26" s="145"/>
      <c r="AB26" s="145"/>
      <c r="AC26" s="145"/>
      <c r="AD26" s="145" t="s">
        <v>82</v>
      </c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</row>
    <row r="27" spans="1:57" outlineLevel="1" x14ac:dyDescent="0.2">
      <c r="A27" s="157"/>
      <c r="B27" s="147"/>
      <c r="C27" s="163" t="s">
        <v>117</v>
      </c>
      <c r="D27" s="158"/>
      <c r="E27" s="159"/>
      <c r="F27" s="160"/>
      <c r="G27" s="161"/>
      <c r="H27" s="160"/>
      <c r="I27" s="161"/>
      <c r="J27" s="160"/>
      <c r="K27" s="161"/>
      <c r="L27" s="161"/>
      <c r="M27" s="161"/>
      <c r="N27" s="161"/>
      <c r="O27" s="161"/>
      <c r="P27" s="161"/>
      <c r="Q27" s="161"/>
      <c r="R27" s="144"/>
      <c r="S27" s="144"/>
      <c r="T27" s="144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</row>
    <row r="28" spans="1:57" outlineLevel="1" x14ac:dyDescent="0.2">
      <c r="A28" s="157"/>
      <c r="B28" s="147"/>
      <c r="C28" s="200"/>
      <c r="D28" s="158"/>
      <c r="E28" s="159"/>
      <c r="F28" s="160"/>
      <c r="G28" s="161"/>
      <c r="H28" s="160"/>
      <c r="I28" s="161"/>
      <c r="J28" s="160"/>
      <c r="K28" s="161"/>
      <c r="L28" s="161"/>
      <c r="M28" s="161"/>
      <c r="N28" s="161"/>
      <c r="O28" s="161"/>
      <c r="P28" s="161"/>
      <c r="Q28" s="161"/>
      <c r="R28" s="144"/>
      <c r="S28" s="144"/>
      <c r="T28" s="144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</row>
    <row r="29" spans="1:57" outlineLevel="1" x14ac:dyDescent="0.2">
      <c r="A29" s="157">
        <v>14</v>
      </c>
      <c r="B29" s="138" t="s">
        <v>118</v>
      </c>
      <c r="C29" s="162" t="s">
        <v>119</v>
      </c>
      <c r="D29" s="158" t="s">
        <v>81</v>
      </c>
      <c r="E29" s="159">
        <f>60.3+59.71+60.43+60.5</f>
        <v>240.94</v>
      </c>
      <c r="F29" s="160"/>
      <c r="G29" s="161">
        <f>ROUND(E29*F29,2)</f>
        <v>0</v>
      </c>
      <c r="H29" s="160">
        <v>0</v>
      </c>
      <c r="I29" s="161">
        <f>ROUND(E29*H29,2)</f>
        <v>0</v>
      </c>
      <c r="J29" s="160">
        <v>250</v>
      </c>
      <c r="K29" s="161">
        <f>ROUND(E29*J29,2)</f>
        <v>60235</v>
      </c>
      <c r="L29" s="161">
        <v>21</v>
      </c>
      <c r="M29" s="161">
        <f>G29*(1+L29/100)</f>
        <v>0</v>
      </c>
      <c r="N29" s="161">
        <v>0</v>
      </c>
      <c r="O29" s="161">
        <f>ROUND(E29*N29,2)</f>
        <v>0</v>
      </c>
      <c r="P29" s="161">
        <v>0</v>
      </c>
      <c r="Q29" s="161">
        <f>ROUND(E29*P29,2)</f>
        <v>0</v>
      </c>
      <c r="R29" s="144">
        <v>0</v>
      </c>
      <c r="S29" s="144">
        <f>ROUND(E29*R29,2)</f>
        <v>0</v>
      </c>
      <c r="T29" s="144"/>
      <c r="U29" s="145"/>
      <c r="V29" s="145"/>
      <c r="W29" s="145"/>
      <c r="X29" s="145"/>
      <c r="Y29" s="145"/>
      <c r="Z29" s="145"/>
      <c r="AA29" s="145"/>
      <c r="AB29" s="145"/>
      <c r="AC29" s="145"/>
      <c r="AD29" s="145" t="s">
        <v>82</v>
      </c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</row>
    <row r="30" spans="1:57" outlineLevel="1" x14ac:dyDescent="0.2">
      <c r="A30" s="157"/>
      <c r="B30" s="147"/>
      <c r="C30" s="163" t="s">
        <v>120</v>
      </c>
      <c r="D30" s="158"/>
      <c r="E30" s="159"/>
      <c r="F30" s="160"/>
      <c r="G30" s="161"/>
      <c r="H30" s="160"/>
      <c r="I30" s="161"/>
      <c r="J30" s="160"/>
      <c r="K30" s="161"/>
      <c r="L30" s="161"/>
      <c r="M30" s="161"/>
      <c r="N30" s="161"/>
      <c r="O30" s="161"/>
      <c r="P30" s="161"/>
      <c r="Q30" s="161"/>
      <c r="R30" s="144"/>
      <c r="S30" s="144"/>
      <c r="T30" s="144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</row>
    <row r="31" spans="1:57" outlineLevel="1" x14ac:dyDescent="0.2">
      <c r="A31" s="157">
        <v>15</v>
      </c>
      <c r="B31" s="138" t="s">
        <v>121</v>
      </c>
      <c r="C31" s="146" t="s">
        <v>122</v>
      </c>
      <c r="D31" s="158" t="s">
        <v>81</v>
      </c>
      <c r="E31" s="159">
        <v>273.23</v>
      </c>
      <c r="F31" s="160"/>
      <c r="G31" s="161">
        <f>ROUND(E31*F31,2)</f>
        <v>0</v>
      </c>
      <c r="H31" s="160">
        <v>0</v>
      </c>
      <c r="I31" s="161">
        <f>ROUND(E31*H31,2)</f>
        <v>0</v>
      </c>
      <c r="J31" s="160">
        <v>250</v>
      </c>
      <c r="K31" s="161">
        <f>ROUND(E31*J31,2)</f>
        <v>68307.5</v>
      </c>
      <c r="L31" s="161">
        <v>21</v>
      </c>
      <c r="M31" s="161">
        <f>G31*(1+L31/100)</f>
        <v>0</v>
      </c>
      <c r="N31" s="161">
        <v>0</v>
      </c>
      <c r="O31" s="161">
        <f>ROUND(E31*N31,2)</f>
        <v>0</v>
      </c>
      <c r="P31" s="161">
        <v>0</v>
      </c>
      <c r="Q31" s="161">
        <f>ROUND(E31*P31,2)</f>
        <v>0</v>
      </c>
      <c r="R31" s="144">
        <v>0</v>
      </c>
      <c r="S31" s="144">
        <f>ROUND(E31*R31,2)</f>
        <v>0</v>
      </c>
      <c r="T31" s="144"/>
      <c r="U31" s="145"/>
      <c r="V31" s="145"/>
      <c r="W31" s="145"/>
      <c r="X31" s="145"/>
      <c r="Y31" s="145"/>
      <c r="Z31" s="145"/>
      <c r="AA31" s="145"/>
      <c r="AB31" s="145"/>
      <c r="AC31" s="145"/>
      <c r="AD31" s="145" t="s">
        <v>82</v>
      </c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</row>
    <row r="32" spans="1:57" outlineLevel="1" x14ac:dyDescent="0.2">
      <c r="A32" s="157"/>
      <c r="B32" s="147"/>
      <c r="C32" s="148" t="s">
        <v>90</v>
      </c>
      <c r="D32" s="158"/>
      <c r="E32" s="159"/>
      <c r="F32" s="160"/>
      <c r="G32" s="161"/>
      <c r="H32" s="160"/>
      <c r="I32" s="161"/>
      <c r="J32" s="160"/>
      <c r="K32" s="161"/>
      <c r="L32" s="161"/>
      <c r="M32" s="161"/>
      <c r="N32" s="161"/>
      <c r="O32" s="161"/>
      <c r="P32" s="161"/>
      <c r="Q32" s="161"/>
      <c r="R32" s="144"/>
      <c r="S32" s="144"/>
      <c r="T32" s="144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</row>
    <row r="33" spans="1:57" outlineLevel="1" x14ac:dyDescent="0.2">
      <c r="A33" s="157">
        <v>16</v>
      </c>
      <c r="B33" s="138" t="s">
        <v>123</v>
      </c>
      <c r="C33" s="146" t="s">
        <v>124</v>
      </c>
      <c r="D33" s="158" t="s">
        <v>81</v>
      </c>
      <c r="E33" s="159">
        <v>273.23</v>
      </c>
      <c r="F33" s="160"/>
      <c r="G33" s="161">
        <f>ROUND(E33*F33,2)</f>
        <v>0</v>
      </c>
      <c r="H33" s="160">
        <v>0</v>
      </c>
      <c r="I33" s="161">
        <f>ROUND(E33*H33,2)</f>
        <v>0</v>
      </c>
      <c r="J33" s="160">
        <v>250</v>
      </c>
      <c r="K33" s="161">
        <f>ROUND(E33*J33,2)</f>
        <v>68307.5</v>
      </c>
      <c r="L33" s="161">
        <v>21</v>
      </c>
      <c r="M33" s="161">
        <f>G33*(1+L33/100)</f>
        <v>0</v>
      </c>
      <c r="N33" s="161">
        <v>0</v>
      </c>
      <c r="O33" s="161">
        <f>ROUND(E33*N33,2)</f>
        <v>0</v>
      </c>
      <c r="P33" s="161">
        <v>0</v>
      </c>
      <c r="Q33" s="161">
        <f>ROUND(E33*P33,2)</f>
        <v>0</v>
      </c>
      <c r="R33" s="144">
        <v>0</v>
      </c>
      <c r="S33" s="144">
        <f>ROUND(E33*R33,2)</f>
        <v>0</v>
      </c>
      <c r="T33" s="144"/>
      <c r="U33" s="145"/>
      <c r="V33" s="145"/>
      <c r="W33" s="145"/>
      <c r="X33" s="145"/>
      <c r="Y33" s="145"/>
      <c r="Z33" s="145"/>
      <c r="AA33" s="145"/>
      <c r="AB33" s="145"/>
      <c r="AC33" s="145"/>
      <c r="AD33" s="145" t="s">
        <v>82</v>
      </c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</row>
    <row r="34" spans="1:57" ht="33.75" outlineLevel="1" x14ac:dyDescent="0.2">
      <c r="A34" s="157">
        <v>17</v>
      </c>
      <c r="B34" s="138" t="s">
        <v>125</v>
      </c>
      <c r="C34" s="146" t="s">
        <v>138</v>
      </c>
      <c r="D34" s="158" t="s">
        <v>81</v>
      </c>
      <c r="E34" s="159">
        <v>273.23</v>
      </c>
      <c r="F34" s="160"/>
      <c r="G34" s="161">
        <f>ROUND(E34*F34,2)</f>
        <v>0</v>
      </c>
      <c r="H34" s="160">
        <v>0</v>
      </c>
      <c r="I34" s="161">
        <f>ROUND(E34*H34,2)</f>
        <v>0</v>
      </c>
      <c r="J34" s="160">
        <v>250</v>
      </c>
      <c r="K34" s="161">
        <f>ROUND(E34*J34,2)</f>
        <v>68307.5</v>
      </c>
      <c r="L34" s="161">
        <v>21</v>
      </c>
      <c r="M34" s="161">
        <f>G34*(1+L34/100)</f>
        <v>0</v>
      </c>
      <c r="N34" s="161">
        <v>0</v>
      </c>
      <c r="O34" s="161">
        <f>ROUND(E34*N34,2)</f>
        <v>0</v>
      </c>
      <c r="P34" s="161">
        <v>0</v>
      </c>
      <c r="Q34" s="161">
        <f>ROUND(E34*P34,2)</f>
        <v>0</v>
      </c>
      <c r="R34" s="144">
        <v>0</v>
      </c>
      <c r="S34" s="144">
        <f>ROUND(E34*R34,2)</f>
        <v>0</v>
      </c>
      <c r="T34" s="144"/>
      <c r="U34" s="145"/>
      <c r="V34" s="145"/>
      <c r="W34" s="145"/>
      <c r="X34" s="145"/>
      <c r="Y34" s="145"/>
      <c r="Z34" s="145"/>
      <c r="AA34" s="145"/>
      <c r="AB34" s="145"/>
      <c r="AC34" s="145"/>
      <c r="AD34" s="145" t="s">
        <v>82</v>
      </c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</row>
    <row r="35" spans="1:57" outlineLevel="1" x14ac:dyDescent="0.2">
      <c r="A35" s="137">
        <v>18</v>
      </c>
      <c r="B35" s="138" t="s">
        <v>126</v>
      </c>
      <c r="C35" s="146" t="s">
        <v>127</v>
      </c>
      <c r="D35" s="140" t="s">
        <v>110</v>
      </c>
      <c r="E35" s="141">
        <v>1</v>
      </c>
      <c r="F35" s="142"/>
      <c r="G35" s="143">
        <f>ROUND(E35*F35,2)</f>
        <v>0</v>
      </c>
      <c r="H35" s="142">
        <v>0</v>
      </c>
      <c r="I35" s="143">
        <f>ROUND(E35*H35,2)</f>
        <v>0</v>
      </c>
      <c r="J35" s="142">
        <v>0.93</v>
      </c>
      <c r="K35" s="143">
        <f>ROUND(E35*J35,2)</f>
        <v>0.93</v>
      </c>
      <c r="L35" s="143">
        <v>21</v>
      </c>
      <c r="M35" s="143">
        <f>G35*(1+L35/100)</f>
        <v>0</v>
      </c>
      <c r="N35" s="143">
        <v>0</v>
      </c>
      <c r="O35" s="143">
        <f>ROUND(E35*N35,2)</f>
        <v>0</v>
      </c>
      <c r="P35" s="143">
        <v>0</v>
      </c>
      <c r="Q35" s="143">
        <f>ROUND(E35*P35,2)</f>
        <v>0</v>
      </c>
      <c r="R35" s="144">
        <v>0</v>
      </c>
      <c r="S35" s="144">
        <f>ROUND(E35*R35,2)</f>
        <v>0</v>
      </c>
      <c r="T35" s="144"/>
      <c r="U35" s="145"/>
      <c r="V35" s="145"/>
      <c r="W35" s="145"/>
      <c r="X35" s="145"/>
      <c r="Y35" s="145"/>
      <c r="Z35" s="145"/>
      <c r="AA35" s="145"/>
      <c r="AB35" s="145"/>
      <c r="AC35" s="145"/>
      <c r="AD35" s="145" t="s">
        <v>111</v>
      </c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</row>
    <row r="36" spans="1:57" ht="12.75" customHeight="1" outlineLevel="1" x14ac:dyDescent="0.2">
      <c r="A36" s="153"/>
      <c r="B36" s="154"/>
      <c r="C36" s="199" t="s">
        <v>128</v>
      </c>
      <c r="D36" s="199"/>
      <c r="E36" s="199"/>
      <c r="F36" s="199"/>
      <c r="G36" s="199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5"/>
      <c r="V36" s="145"/>
      <c r="W36" s="145"/>
      <c r="X36" s="145"/>
      <c r="Y36" s="145"/>
      <c r="Z36" s="145"/>
      <c r="AA36" s="145"/>
      <c r="AB36" s="145"/>
      <c r="AC36" s="145"/>
      <c r="AD36" s="145" t="s">
        <v>112</v>
      </c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</row>
    <row r="37" spans="1:57" x14ac:dyDescent="0.2">
      <c r="A37" s="130" t="s">
        <v>75</v>
      </c>
      <c r="B37" s="131" t="s">
        <v>21</v>
      </c>
      <c r="C37" s="132" t="s">
        <v>22</v>
      </c>
      <c r="D37" s="133"/>
      <c r="E37" s="134"/>
      <c r="F37" s="135"/>
      <c r="G37" s="135">
        <f>SUMIF(AD38:AD39,"&lt;&gt;NOR",G38:G39)</f>
        <v>0</v>
      </c>
      <c r="H37" s="135"/>
      <c r="I37" s="135">
        <f>SUM(I38:I39)</f>
        <v>0</v>
      </c>
      <c r="J37" s="135"/>
      <c r="K37" s="135">
        <f>SUM(K38:K39)</f>
        <v>64815.740000000005</v>
      </c>
      <c r="L37" s="135"/>
      <c r="M37" s="135">
        <f>SUM(M38:M39)</f>
        <v>0</v>
      </c>
      <c r="N37" s="135"/>
      <c r="O37" s="135">
        <f>SUM(O38:O39)</f>
        <v>0</v>
      </c>
      <c r="P37" s="135"/>
      <c r="Q37" s="135">
        <f>SUM(Q38:Q39)</f>
        <v>0</v>
      </c>
      <c r="R37" s="136"/>
      <c r="S37" s="136">
        <f>SUM(S38:S39)</f>
        <v>0</v>
      </c>
      <c r="T37" s="136"/>
      <c r="AD37" t="s">
        <v>78</v>
      </c>
    </row>
    <row r="38" spans="1:57" outlineLevel="1" x14ac:dyDescent="0.2">
      <c r="A38" s="137">
        <v>20</v>
      </c>
      <c r="B38" s="138" t="s">
        <v>130</v>
      </c>
      <c r="C38" s="146" t="s">
        <v>131</v>
      </c>
      <c r="D38" s="140" t="s">
        <v>132</v>
      </c>
      <c r="E38" s="141">
        <v>1</v>
      </c>
      <c r="F38" s="142"/>
      <c r="G38" s="143">
        <f>ROUND(E38*F38,2)</f>
        <v>0</v>
      </c>
      <c r="H38" s="142">
        <v>0</v>
      </c>
      <c r="I38" s="143">
        <f>ROUND(E38*H38,2)</f>
        <v>0</v>
      </c>
      <c r="J38" s="142">
        <v>35354.04</v>
      </c>
      <c r="K38" s="143">
        <f>ROUND(E38*J38,2)</f>
        <v>35354.04</v>
      </c>
      <c r="L38" s="143">
        <v>21</v>
      </c>
      <c r="M38" s="143">
        <f>G38*(1+L38/100)</f>
        <v>0</v>
      </c>
      <c r="N38" s="143">
        <v>0</v>
      </c>
      <c r="O38" s="143">
        <f>ROUND(E38*N38,2)</f>
        <v>0</v>
      </c>
      <c r="P38" s="143">
        <v>0</v>
      </c>
      <c r="Q38" s="143">
        <f>ROUND(E38*P38,2)</f>
        <v>0</v>
      </c>
      <c r="R38" s="144">
        <v>0</v>
      </c>
      <c r="S38" s="144">
        <f>ROUND(E38*R38,2)</f>
        <v>0</v>
      </c>
      <c r="T38" s="144"/>
      <c r="U38" s="145"/>
      <c r="V38" s="145"/>
      <c r="W38" s="145"/>
      <c r="X38" s="145"/>
      <c r="Y38" s="145"/>
      <c r="Z38" s="145"/>
      <c r="AA38" s="145"/>
      <c r="AB38" s="145"/>
      <c r="AC38" s="145"/>
      <c r="AD38" s="145" t="s">
        <v>129</v>
      </c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</row>
    <row r="39" spans="1:57" outlineLevel="1" x14ac:dyDescent="0.2">
      <c r="A39" s="137">
        <v>21</v>
      </c>
      <c r="B39" s="138" t="s">
        <v>133</v>
      </c>
      <c r="C39" s="146" t="s">
        <v>134</v>
      </c>
      <c r="D39" s="140" t="s">
        <v>132</v>
      </c>
      <c r="E39" s="141">
        <v>1</v>
      </c>
      <c r="F39" s="142"/>
      <c r="G39" s="143">
        <f>ROUND(E39*F39,2)</f>
        <v>0</v>
      </c>
      <c r="H39" s="142">
        <v>0</v>
      </c>
      <c r="I39" s="143">
        <f>ROUND(E39*H39,2)</f>
        <v>0</v>
      </c>
      <c r="J39" s="142">
        <v>29461.7</v>
      </c>
      <c r="K39" s="143">
        <f>ROUND(E39*J39,2)</f>
        <v>29461.7</v>
      </c>
      <c r="L39" s="143">
        <v>21</v>
      </c>
      <c r="M39" s="143">
        <f>G39*(1+L39/100)</f>
        <v>0</v>
      </c>
      <c r="N39" s="143">
        <v>0</v>
      </c>
      <c r="O39" s="143">
        <f>ROUND(E39*N39,2)</f>
        <v>0</v>
      </c>
      <c r="P39" s="143">
        <v>0</v>
      </c>
      <c r="Q39" s="143">
        <f>ROUND(E39*P39,2)</f>
        <v>0</v>
      </c>
      <c r="R39" s="144">
        <v>0</v>
      </c>
      <c r="S39" s="144">
        <f>ROUND(E39*R39,2)</f>
        <v>0</v>
      </c>
      <c r="T39" s="144"/>
      <c r="U39" s="145"/>
      <c r="V39" s="145"/>
      <c r="W39" s="145"/>
      <c r="X39" s="145"/>
      <c r="Y39" s="145"/>
      <c r="Z39" s="145"/>
      <c r="AA39" s="145"/>
      <c r="AB39" s="145"/>
      <c r="AC39" s="145"/>
      <c r="AD39" s="145" t="s">
        <v>129</v>
      </c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</row>
    <row r="40" spans="1:57" x14ac:dyDescent="0.2">
      <c r="A40" s="115"/>
      <c r="B40" s="126"/>
      <c r="C40" s="164"/>
      <c r="D40" s="127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AB40">
        <v>15</v>
      </c>
      <c r="AC40">
        <v>21</v>
      </c>
    </row>
    <row r="41" spans="1:57" x14ac:dyDescent="0.2">
      <c r="A41" s="165"/>
      <c r="B41" s="166" t="s">
        <v>135</v>
      </c>
      <c r="C41" s="167"/>
      <c r="D41" s="168"/>
      <c r="E41" s="169"/>
      <c r="F41" s="169"/>
      <c r="G41" s="170">
        <f>G7+G9+G25+G37</f>
        <v>0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AB41">
        <f>SUMIF(L6:L39,AB40,G6:G39)</f>
        <v>0</v>
      </c>
      <c r="AC41">
        <f>SUMIF(L6:L39,AC40,G6:G39)</f>
        <v>0</v>
      </c>
      <c r="AD41" t="s">
        <v>136</v>
      </c>
    </row>
    <row r="42" spans="1:57" x14ac:dyDescent="0.2">
      <c r="C42" s="171"/>
      <c r="D42" s="120"/>
      <c r="AD42" t="s">
        <v>137</v>
      </c>
    </row>
  </sheetData>
  <mergeCells count="5">
    <mergeCell ref="A1:G1"/>
    <mergeCell ref="C2:G2"/>
    <mergeCell ref="C3:G3"/>
    <mergeCell ref="C24:G24"/>
    <mergeCell ref="C36:G36"/>
  </mergeCells>
  <pageMargins left="0.59027777777777801" right="0.196527777777778" top="0.78749999999999998" bottom="0.78749999999999998" header="0.51180555555555496" footer="0.3"/>
  <pageSetup paperSize="9" firstPageNumber="0" orientation="landscape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Stavba!Z_B7E7C763_C459_487D_8ABA_5CFDDFBD5A84_.wvu.Cols</vt:lpstr>
      <vt:lpstr>Stavba!Z_B7E7C763_C459_487D_8ABA_5CFDDFBD5A84_.wvu.PrintArea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Marie Janečková</cp:lastModifiedBy>
  <cp:revision>1</cp:revision>
  <cp:lastPrinted>2018-06-21T08:25:09Z</cp:lastPrinted>
  <dcterms:created xsi:type="dcterms:W3CDTF">2009-04-08T07:15:50Z</dcterms:created>
  <dcterms:modified xsi:type="dcterms:W3CDTF">2018-06-21T08:27:15Z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